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firstSheet="10" activeTab="13"/>
  </bookViews>
  <sheets>
    <sheet name="Resumen" sheetId="1" r:id="rId1"/>
    <sheet name="Administracion General" sheetId="2" r:id="rId2"/>
    <sheet name="Facultades" sheetId="3" r:id="rId3"/>
    <sheet name="Analitico Facultades 2011" sheetId="4" r:id="rId4"/>
    <sheet name="Planta Docente Facultades" sheetId="5" r:id="rId5"/>
    <sheet name="Planta Colegios" sheetId="6" r:id="rId6"/>
    <sheet name="Planta No Docente" sheetId="7" r:id="rId7"/>
    <sheet name="Planta Autoridades" sheetId="8" r:id="rId8"/>
    <sheet name="Planta Gabinete" sheetId="9" r:id="rId9"/>
    <sheet name="Escala Docente Universitario" sheetId="10" r:id="rId10"/>
    <sheet name="Escala Docente Preuniversitario" sheetId="11" r:id="rId11"/>
    <sheet name="Escala No docente" sheetId="12" r:id="rId12"/>
    <sheet name="Escala Autoridades" sheetId="13" r:id="rId13"/>
    <sheet name="Escala Gabinete" sheetId="14" r:id="rId14"/>
  </sheets>
  <externalReferences>
    <externalReference r:id="rId17"/>
  </externalReferences>
  <definedNames>
    <definedName name="_xlnm.Print_Area" localSheetId="1">'Administracion General'!$B$2:$E$53</definedName>
    <definedName name="_xlnm.Print_Area" localSheetId="3">'Analitico Facultades 2011'!$B$2:$O$27</definedName>
    <definedName name="_xlnm.Print_Area" localSheetId="12">'Escala Autoridades'!$A$1:$H$31</definedName>
    <definedName name="_xlnm.Print_Area" localSheetId="10">'Escala Docente Preuniversitario'!$A$1:$K$38</definedName>
    <definedName name="_xlnm.Print_Area" localSheetId="9">'Escala Docente Universitario'!$A$1:$K$21</definedName>
    <definedName name="_xlnm.Print_Area" localSheetId="13">'Escala Gabinete'!$A$1:$I$29</definedName>
    <definedName name="_xlnm.Print_Area" localSheetId="11">'Escala No docente'!$A$1:$H$13</definedName>
    <definedName name="_xlnm.Print_Area" localSheetId="2">'Facultades'!$B$2:$E$46</definedName>
    <definedName name="_xlnm.Print_Area" localSheetId="7">'Planta Autoridades'!$A$1:$L$23</definedName>
    <definedName name="_xlnm.Print_Area" localSheetId="5">'Planta Colegios'!$A$1:$J$28</definedName>
    <definedName name="_xlnm.Print_Area" localSheetId="4">'Planta Docente Facultades'!$A$1:$S$24</definedName>
    <definedName name="_xlnm.Print_Area" localSheetId="8">'Planta Gabinete'!$A$1:$S$23</definedName>
    <definedName name="_xlnm.Print_Area" localSheetId="6">'Planta No Docente'!$A$1:$I$5</definedName>
    <definedName name="_xlnm.Print_Area" localSheetId="0">'Resumen'!$B$2:$E$21</definedName>
    <definedName name="_xlnm.Print_Titles" localSheetId="13">'Escala Gabinete'!$1:$4</definedName>
    <definedName name="_xlnm.Print_Titles" localSheetId="5">'Planta Colegios'!$1:$4</definedName>
  </definedNames>
  <calcPr fullCalcOnLoad="1"/>
</workbook>
</file>

<file path=xl/comments11.xml><?xml version="1.0" encoding="utf-8"?>
<comments xmlns="http://schemas.openxmlformats.org/spreadsheetml/2006/main">
  <authors>
    <author>liqui1</author>
  </authors>
  <commentList>
    <comment ref="C6" authorId="0">
      <text>
        <r>
          <rPr>
            <b/>
            <sz val="10"/>
            <rFont val="Tahoma"/>
            <family val="0"/>
          </rPr>
          <t>75% del cargo 73E</t>
        </r>
      </text>
    </comment>
    <comment ref="C9" authorId="0">
      <text>
        <r>
          <rPr>
            <b/>
            <sz val="10"/>
            <rFont val="Tahoma"/>
            <family val="0"/>
          </rPr>
          <t>75% del cargo 63E</t>
        </r>
      </text>
    </comment>
    <comment ref="C13" authorId="0">
      <text>
        <r>
          <rPr>
            <b/>
            <sz val="10"/>
            <rFont val="Tahoma"/>
            <family val="0"/>
          </rPr>
          <t>75% del cargo 57E</t>
        </r>
      </text>
    </comment>
    <comment ref="C18" authorId="0">
      <text>
        <r>
          <rPr>
            <b/>
            <sz val="10"/>
            <rFont val="Tahoma"/>
            <family val="0"/>
          </rPr>
          <t>75% del cargo 56E</t>
        </r>
      </text>
    </comment>
  </commentList>
</comments>
</file>

<file path=xl/sharedStrings.xml><?xml version="1.0" encoding="utf-8"?>
<sst xmlns="http://schemas.openxmlformats.org/spreadsheetml/2006/main" count="573" uniqueCount="426">
  <si>
    <t>Inciso 1</t>
  </si>
  <si>
    <t>Gasto en personal</t>
  </si>
  <si>
    <t>Inciso 2, 3 y 4</t>
  </si>
  <si>
    <t>Presidencia</t>
  </si>
  <si>
    <t>Colegio Nacional</t>
  </si>
  <si>
    <t>Liceo Victor Mercante</t>
  </si>
  <si>
    <t>Bachillerato de Bellas Artes</t>
  </si>
  <si>
    <t>Escuela Anexa</t>
  </si>
  <si>
    <t>Escuela Inchausti</t>
  </si>
  <si>
    <t>Instituto de Educacion Fisica</t>
  </si>
  <si>
    <t>CeSPI</t>
  </si>
  <si>
    <t>Samay Huasi</t>
  </si>
  <si>
    <t>Biblioteca Publica</t>
  </si>
  <si>
    <t>Radio Universidad</t>
  </si>
  <si>
    <t>Direccion de Salud</t>
  </si>
  <si>
    <t>Editorial</t>
  </si>
  <si>
    <t>ABSA</t>
  </si>
  <si>
    <t>Seguridad</t>
  </si>
  <si>
    <t>Inciso</t>
  </si>
  <si>
    <t>Dependencia</t>
  </si>
  <si>
    <t>Inciso 5</t>
  </si>
  <si>
    <t>Ciencias Agrarias y Forestales</t>
  </si>
  <si>
    <t>Ingeniería</t>
  </si>
  <si>
    <t>Ciencias Jurídicas y Sociales</t>
  </si>
  <si>
    <t>Humanidades y Ciencias de la Educación</t>
  </si>
  <si>
    <t>Ciencias Veterinarias</t>
  </si>
  <si>
    <t>Ciencias Exactas</t>
  </si>
  <si>
    <t>Ciencias Médicas</t>
  </si>
  <si>
    <t>Ciencias Económicas</t>
  </si>
  <si>
    <t>Ciencias Naturales y Museo</t>
  </si>
  <si>
    <t>Arquitectura y Urbanismo</t>
  </si>
  <si>
    <t>Ciencias Astronómicas y Geofísicas</t>
  </si>
  <si>
    <t>Bellas Artes</t>
  </si>
  <si>
    <t>Periodismo y Comunicación Social</t>
  </si>
  <si>
    <t>Odontología</t>
  </si>
  <si>
    <t>Trabajo Social</t>
  </si>
  <si>
    <t>Informáticas</t>
  </si>
  <si>
    <t>Psicología</t>
  </si>
  <si>
    <t>I.O.M.A.</t>
  </si>
  <si>
    <t>Importe Parcial</t>
  </si>
  <si>
    <t>Importe por Inciso</t>
  </si>
  <si>
    <t>Insumos Docentes Academicos</t>
  </si>
  <si>
    <t>Internet</t>
  </si>
  <si>
    <t>Alquileres</t>
  </si>
  <si>
    <t>Seguridad y Emergencia Edilicia</t>
  </si>
  <si>
    <t>Sec. Asuntos Academicos</t>
  </si>
  <si>
    <t>Sec. Ciencia y Tecnica</t>
  </si>
  <si>
    <t>Programas Especiales</t>
  </si>
  <si>
    <t>Sec. Extension Universitaria</t>
  </si>
  <si>
    <t>Sec. Relaciones Institucionales</t>
  </si>
  <si>
    <t>Edificio Reforma Universitaria</t>
  </si>
  <si>
    <t>CASLEO</t>
  </si>
  <si>
    <t>Viajes de campaña y Acces. Practicas</t>
  </si>
  <si>
    <t>Doctorados</t>
  </si>
  <si>
    <t>Salud Afectado inciso 1</t>
  </si>
  <si>
    <t>Salud Afectado resto incisos</t>
  </si>
  <si>
    <t>Becas de Experiencia Laboral</t>
  </si>
  <si>
    <t>Museo Ciencias Naturales</t>
  </si>
  <si>
    <t>Cursos de nivelacion</t>
  </si>
  <si>
    <t>TOTAL</t>
  </si>
  <si>
    <t>Unidad Academica</t>
  </si>
  <si>
    <t>Finalidad Educacion</t>
  </si>
  <si>
    <t>Finalidad Salud</t>
  </si>
  <si>
    <t>TOTAL, EXCLUIDO INCISO 1</t>
  </si>
  <si>
    <t>TOTAL EROGACIONES</t>
  </si>
  <si>
    <t>Facultades</t>
  </si>
  <si>
    <t>TOTAL FACULTADES</t>
  </si>
  <si>
    <t>Planilla Anexa Nº 1</t>
  </si>
  <si>
    <t>PRESUPUESTO EJERCICIO 2011 - RESUMEN GENERAL</t>
  </si>
  <si>
    <t>PRESUPUESTO EJERCICIO 2011 - FACULTADES</t>
  </si>
  <si>
    <t>Planilla Anexa Nº 2</t>
  </si>
  <si>
    <t>Planilla Anexa Nº 3</t>
  </si>
  <si>
    <t>Planilla Anexa Nº 4</t>
  </si>
  <si>
    <t>PRESUPUESTO EJERCICIO 2011 - ANALITICO FACULTADES</t>
  </si>
  <si>
    <t>FUENTE: 11 - TESORO NACIONAL</t>
  </si>
  <si>
    <t>Incisos       2, 3 y 4, neto aporte comedor</t>
  </si>
  <si>
    <t>TOTAL 2010</t>
  </si>
  <si>
    <t>Administracion General</t>
  </si>
  <si>
    <t>TOTAL ADMINISTRACION GENERAL</t>
  </si>
  <si>
    <t>TOTAL PROGRAMAS ESPECIALES</t>
  </si>
  <si>
    <t>Finalidad Educacion y C. y Tecnica</t>
  </si>
  <si>
    <t>Facultades (Finalidad Salud)</t>
  </si>
  <si>
    <t>Edificio en Florencio Varela (1er. Cuatrimestre)</t>
  </si>
  <si>
    <t>Paritaria Local No Docente</t>
  </si>
  <si>
    <t>Paritaria Local Docente</t>
  </si>
  <si>
    <t>Guardia Edilicia</t>
  </si>
  <si>
    <t>PLANTA PERSONAL DOCENTE POR UNIDAD ACADEMICA</t>
  </si>
  <si>
    <t>Dedicacion</t>
  </si>
  <si>
    <t>Exclusiva</t>
  </si>
  <si>
    <t>Semiexclusiva</t>
  </si>
  <si>
    <t>Simple</t>
  </si>
  <si>
    <t>Total   Cargos  2011</t>
  </si>
  <si>
    <t>Total   Cargos Equival.      a Simples</t>
  </si>
  <si>
    <t>Total Cargos</t>
  </si>
  <si>
    <t>Cargo</t>
  </si>
  <si>
    <t xml:space="preserve">Titular </t>
  </si>
  <si>
    <t>Aso-ciado</t>
  </si>
  <si>
    <t>Adjunto</t>
  </si>
  <si>
    <t xml:space="preserve">JTP </t>
  </si>
  <si>
    <t>Ayud. de 1º</t>
  </si>
  <si>
    <t>Ayud. de 2º</t>
  </si>
  <si>
    <t>Cs. Agrarias</t>
  </si>
  <si>
    <t>Ingenieria</t>
  </si>
  <si>
    <t>Cs.Juridicas</t>
  </si>
  <si>
    <t>Humanidades</t>
  </si>
  <si>
    <t>Cs.Veterinarias</t>
  </si>
  <si>
    <t>Cs. Exactas</t>
  </si>
  <si>
    <t>Cs. Médicas</t>
  </si>
  <si>
    <t>Cs. Economicas</t>
  </si>
  <si>
    <t>Cs. Naturales</t>
  </si>
  <si>
    <t>Arquitectura</t>
  </si>
  <si>
    <t>Cs. Astronómicas</t>
  </si>
  <si>
    <t>Periodismo</t>
  </si>
  <si>
    <t>Informatica</t>
  </si>
  <si>
    <t>Total</t>
  </si>
  <si>
    <t>ANEXO 5</t>
  </si>
  <si>
    <t>CLASE Y GRUPO</t>
  </si>
  <si>
    <t>CARGO</t>
  </si>
  <si>
    <t>BASICO</t>
  </si>
  <si>
    <t>ADICIONAL
REMUNERATIVO
NO BONIFICABLE
(hasta 4A 11M)</t>
  </si>
  <si>
    <t>ADICIONAL REMUNERATIVO NO BONIFICABLE</t>
  </si>
  <si>
    <t>TOTAL NOMINAL CON APORTES</t>
  </si>
  <si>
    <t>PARITARIA
NO BONIFICABLE</t>
  </si>
  <si>
    <t>TOTAL NOMINAL SIN APORTES</t>
  </si>
  <si>
    <t>TOTAL NOMINAL</t>
  </si>
  <si>
    <t>hasta 4A</t>
  </si>
  <si>
    <t>de 5A a 6A</t>
  </si>
  <si>
    <t>de 7A a 9A</t>
  </si>
  <si>
    <t>05E</t>
  </si>
  <si>
    <t>Titular Exclusiva</t>
  </si>
  <si>
    <t>06E</t>
  </si>
  <si>
    <t>Asociado Exclusiva</t>
  </si>
  <si>
    <t>07E</t>
  </si>
  <si>
    <t>Adjunto Exclusiva</t>
  </si>
  <si>
    <t>08E</t>
  </si>
  <si>
    <t>JTP Exclusiva</t>
  </si>
  <si>
    <t>09E</t>
  </si>
  <si>
    <t>Ayudante de 1º Exclusiva</t>
  </si>
  <si>
    <t>05S</t>
  </si>
  <si>
    <t>Titular Semiexclusiva</t>
  </si>
  <si>
    <t>06S</t>
  </si>
  <si>
    <t>Asociado Semiexclusiva</t>
  </si>
  <si>
    <t>07S</t>
  </si>
  <si>
    <t>Adjunto Semiexclusiva</t>
  </si>
  <si>
    <t>08S</t>
  </si>
  <si>
    <t>JTP Semiexclusiva</t>
  </si>
  <si>
    <t>09S</t>
  </si>
  <si>
    <t>Ayudante de 1º Semiexclusiva</t>
  </si>
  <si>
    <t>05X</t>
  </si>
  <si>
    <t>Titular Simple</t>
  </si>
  <si>
    <t>06X</t>
  </si>
  <si>
    <t>Asociado Simple</t>
  </si>
  <si>
    <t>07X</t>
  </si>
  <si>
    <t>Adjunto Simple</t>
  </si>
  <si>
    <t>08X</t>
  </si>
  <si>
    <t>JTP Simple</t>
  </si>
  <si>
    <t>09X</t>
  </si>
  <si>
    <t>Ayudante de 1º Simple</t>
  </si>
  <si>
    <t>10X</t>
  </si>
  <si>
    <t>Ayudante de 2º Simple</t>
  </si>
  <si>
    <t>ADIC REMU NO BON</t>
  </si>
  <si>
    <t>FONID N. REM.
51</t>
  </si>
  <si>
    <t>PARITARIA NO REM NO BON</t>
  </si>
  <si>
    <t>ADIC NO REMU BON</t>
  </si>
  <si>
    <t>TOTAL NOMINAL S/ APORTES</t>
  </si>
  <si>
    <t>73E</t>
  </si>
  <si>
    <t>Director - Dedicacion Exclusiva</t>
  </si>
  <si>
    <t>73C</t>
  </si>
  <si>
    <t>Director - Tiempo Completo</t>
  </si>
  <si>
    <t>73S</t>
  </si>
  <si>
    <t>Director de 1ª</t>
  </si>
  <si>
    <t>ADICIONAL</t>
  </si>
  <si>
    <t>63E</t>
  </si>
  <si>
    <t>Vicedirector - Ded. Exclusiva</t>
  </si>
  <si>
    <t>63C</t>
  </si>
  <si>
    <t>Vicedirector - Tiempo Completo</t>
  </si>
  <si>
    <t>IGUAL A LA</t>
  </si>
  <si>
    <t>63S</t>
  </si>
  <si>
    <t>Vicedirector de 1ª</t>
  </si>
  <si>
    <t>59S</t>
  </si>
  <si>
    <t>Regente Dto. de Aplic. de 1ª</t>
  </si>
  <si>
    <t>DIFERENCIA</t>
  </si>
  <si>
    <t>57E</t>
  </si>
  <si>
    <t>Coordinador Académico - Dedicacion Exclusiva</t>
  </si>
  <si>
    <t>57C</t>
  </si>
  <si>
    <t>Coordinador Académico - Tiempo Completo</t>
  </si>
  <si>
    <t>ENTRE</t>
  </si>
  <si>
    <t>57S</t>
  </si>
  <si>
    <t xml:space="preserve">Coordinador Académico </t>
  </si>
  <si>
    <t>50P</t>
  </si>
  <si>
    <t>Director de Jardín de Infantes</t>
  </si>
  <si>
    <t>EL SALARIO</t>
  </si>
  <si>
    <t>50G</t>
  </si>
  <si>
    <t>Director de Jardín de Infantes (Guarderia)</t>
  </si>
  <si>
    <t>56E</t>
  </si>
  <si>
    <t>Sub-Coordinador Académico - Dedicacion Exclusiva</t>
  </si>
  <si>
    <t>DE</t>
  </si>
  <si>
    <t>56C</t>
  </si>
  <si>
    <t>Sub-Coordinador Académico - Tiempo Completo</t>
  </si>
  <si>
    <t>56S</t>
  </si>
  <si>
    <t xml:space="preserve">Sub-Coordinador Académico </t>
  </si>
  <si>
    <t>BOLSILLO</t>
  </si>
  <si>
    <t>48P</t>
  </si>
  <si>
    <t>Vicedirector de Jardín de Infantes</t>
  </si>
  <si>
    <t>48G</t>
  </si>
  <si>
    <t>Vicedirector de Jardín de Infantes (Guarderia)</t>
  </si>
  <si>
    <t xml:space="preserve"> + LA CUOTA</t>
  </si>
  <si>
    <t>45P</t>
  </si>
  <si>
    <t>Maestro de Enseñanza General</t>
  </si>
  <si>
    <t>47S</t>
  </si>
  <si>
    <t>Secretario de 1ª</t>
  </si>
  <si>
    <t>DE FONID</t>
  </si>
  <si>
    <t>41P</t>
  </si>
  <si>
    <t>Maestro de Grado Dto. de Aplic.</t>
  </si>
  <si>
    <t>41S</t>
  </si>
  <si>
    <t>$ 165.-</t>
  </si>
  <si>
    <t>40P</t>
  </si>
  <si>
    <t xml:space="preserve">Maestro de Grado Esc. C./Secr. </t>
  </si>
  <si>
    <t>40G</t>
  </si>
  <si>
    <t>Maestro de Gdo. Esc. C./Secr. (Guarderia)</t>
  </si>
  <si>
    <t>Y $ 1,840.-</t>
  </si>
  <si>
    <t>38P</t>
  </si>
  <si>
    <t>Maestro Especial Ens. Media y Sup.</t>
  </si>
  <si>
    <t>38S</t>
  </si>
  <si>
    <t>LIMITE</t>
  </si>
  <si>
    <t>37P</t>
  </si>
  <si>
    <t>Maestro Celador</t>
  </si>
  <si>
    <t>37G</t>
  </si>
  <si>
    <t>Maestro Celador (Guarderia)</t>
  </si>
  <si>
    <t xml:space="preserve"> 2 ASIG.</t>
  </si>
  <si>
    <t>33S</t>
  </si>
  <si>
    <t>Bibliotecario</t>
  </si>
  <si>
    <t>35S</t>
  </si>
  <si>
    <t>Jefe de Preceptores de 1ª</t>
  </si>
  <si>
    <t>POR DOC.</t>
  </si>
  <si>
    <t>34P</t>
  </si>
  <si>
    <t>Maestro Esp. de Esc. Común (10 hs)</t>
  </si>
  <si>
    <t>32S</t>
  </si>
  <si>
    <t>Jefe de Dto. Educación Física</t>
  </si>
  <si>
    <t>30S</t>
  </si>
  <si>
    <t>Ayudante de Clases Prácticas</t>
  </si>
  <si>
    <t>29S</t>
  </si>
  <si>
    <t>Preceptor</t>
  </si>
  <si>
    <t>3HC</t>
  </si>
  <si>
    <t>Horas Catedra (Nivel Medio)</t>
  </si>
  <si>
    <t>ADICIONAL REMUN NO BON</t>
  </si>
  <si>
    <t>SUMA FIJA</t>
  </si>
  <si>
    <t>01E</t>
  </si>
  <si>
    <t>Presidente</t>
  </si>
  <si>
    <t>01S</t>
  </si>
  <si>
    <t>Vice-Presidente Dedicación Exclusiva</t>
  </si>
  <si>
    <t>01C</t>
  </si>
  <si>
    <t>Vice-Presidente Tiempo Completo</t>
  </si>
  <si>
    <t>01P</t>
  </si>
  <si>
    <t>Vice-Presidente Tiempo Parcial</t>
  </si>
  <si>
    <t>01J</t>
  </si>
  <si>
    <t>Vice-Presidente Dedicación Simple</t>
  </si>
  <si>
    <t>03E</t>
  </si>
  <si>
    <t>Secretario Universitario Dedicación Exclusiva</t>
  </si>
  <si>
    <t>03C</t>
  </si>
  <si>
    <t>Secretario Universitario Tiempo Completo</t>
  </si>
  <si>
    <t>03P</t>
  </si>
  <si>
    <t>Secretario Universitario Tiempo Parcial</t>
  </si>
  <si>
    <t>03J</t>
  </si>
  <si>
    <t>Secretario Universitario Dedicación Simple</t>
  </si>
  <si>
    <t>02E</t>
  </si>
  <si>
    <t>Decano Dedicación Exclusiva</t>
  </si>
  <si>
    <t>02C</t>
  </si>
  <si>
    <t>Decano Tiempo Completo</t>
  </si>
  <si>
    <t>02P</t>
  </si>
  <si>
    <t>Decano Tiempo Parcial</t>
  </si>
  <si>
    <t>02J</t>
  </si>
  <si>
    <t>Decano Dedicación Simple</t>
  </si>
  <si>
    <t>02S</t>
  </si>
  <si>
    <t>Vice-Decano Dedicación Exclusiva</t>
  </si>
  <si>
    <t>02K</t>
  </si>
  <si>
    <t>Vice-Decano Tiempo Completo</t>
  </si>
  <si>
    <t>02X</t>
  </si>
  <si>
    <t>Vice-Decano Tiempo Parcial</t>
  </si>
  <si>
    <t>02I</t>
  </si>
  <si>
    <t>Vice-Decano Dedicación Simple</t>
  </si>
  <si>
    <t>04E</t>
  </si>
  <si>
    <t>Secretario Facultad Dedicación Exclusiva</t>
  </si>
  <si>
    <t>04C</t>
  </si>
  <si>
    <t>Secretario Facultad Tiempo Completo</t>
  </si>
  <si>
    <t>04P</t>
  </si>
  <si>
    <t>Secretario Facultad Tiempo Parcial</t>
  </si>
  <si>
    <t>04J</t>
  </si>
  <si>
    <t>Secretario Facultad Dedicación Simple</t>
  </si>
  <si>
    <t>21E</t>
  </si>
  <si>
    <t>Prosecretario Universidad Dedicación Exclusiva</t>
  </si>
  <si>
    <t>21C</t>
  </si>
  <si>
    <t>Prosecretario Universidad Tiempo Completo</t>
  </si>
  <si>
    <t>21J</t>
  </si>
  <si>
    <t>Prosecretario Universidad Dedicación Simple</t>
  </si>
  <si>
    <t>27E</t>
  </si>
  <si>
    <t>Prosecretario Facultad Dedicación Exclusiva</t>
  </si>
  <si>
    <t>27C</t>
  </si>
  <si>
    <t>Prosecretario Facultad Tiempo Completo</t>
  </si>
  <si>
    <t>27J</t>
  </si>
  <si>
    <t>Prosecretario Facultad Dedicación Simple</t>
  </si>
  <si>
    <t>ANTIGÜEDAD</t>
  </si>
  <si>
    <t>22E</t>
  </si>
  <si>
    <t>Director Ejecutivo Universidad Dedicación Exclusiva</t>
  </si>
  <si>
    <t>22C</t>
  </si>
  <si>
    <t>Director Ejecutivo Universidad Tiempo Completo</t>
  </si>
  <si>
    <t>22J</t>
  </si>
  <si>
    <t>Director Ejecutivo Universidad Dedicación Simple</t>
  </si>
  <si>
    <t>28E</t>
  </si>
  <si>
    <t>Director Ejecutivo Facultad Dedicación Exclusiva</t>
  </si>
  <si>
    <t>28C</t>
  </si>
  <si>
    <t>Director Ejecutivo Facultad Tiempo Completo</t>
  </si>
  <si>
    <t>28J</t>
  </si>
  <si>
    <t>Director Ejecutivo Facultad Dedicación Simple</t>
  </si>
  <si>
    <t>23E</t>
  </si>
  <si>
    <t>Asistente "A" Universidad Dedicación Exclusiva</t>
  </si>
  <si>
    <t>23C</t>
  </si>
  <si>
    <t>Asistente "A" Universidad Tiempo Completo</t>
  </si>
  <si>
    <t>23J</t>
  </si>
  <si>
    <t>Asistente "A" Universidad Dedicación Simple</t>
  </si>
  <si>
    <t>29E</t>
  </si>
  <si>
    <t>Asistente "A" Facultad Dedicación Exclusiva</t>
  </si>
  <si>
    <t>29C</t>
  </si>
  <si>
    <t>Asistente "A" Facultad Tiempo Completo</t>
  </si>
  <si>
    <t>29J</t>
  </si>
  <si>
    <t>Asistente "A" Facultad Dedicación Simple</t>
  </si>
  <si>
    <t>24E</t>
  </si>
  <si>
    <t>Asistente "B" Universidad Dedicación Exclusiva</t>
  </si>
  <si>
    <t>24C</t>
  </si>
  <si>
    <t>Asistente "B" Universidad Tiempo Completo</t>
  </si>
  <si>
    <t>24J</t>
  </si>
  <si>
    <t>Asistente "B" Universidad Dedicación Simple</t>
  </si>
  <si>
    <t>30E</t>
  </si>
  <si>
    <t>Asistente "B" Facultad Dedicación Exclusiva</t>
  </si>
  <si>
    <t>30C</t>
  </si>
  <si>
    <t>Asistente "B" Facultad Tiempo Completo</t>
  </si>
  <si>
    <t>30J</t>
  </si>
  <si>
    <t>Asistente "B" Facultad Dedicación Simple</t>
  </si>
  <si>
    <t>25E</t>
  </si>
  <si>
    <t>Asistente "C" Universidad Dedicación Exclusiva</t>
  </si>
  <si>
    <t>25J</t>
  </si>
  <si>
    <t>Asistente "C" Universidad Dedicación Simple</t>
  </si>
  <si>
    <t>31E</t>
  </si>
  <si>
    <t>Asistente "C" Facultad Dedicación Exclusiva</t>
  </si>
  <si>
    <t>31J</t>
  </si>
  <si>
    <t>Asistente "C" Facultad Dedicación Simple</t>
  </si>
  <si>
    <t>26E</t>
  </si>
  <si>
    <t>Asistente "D" Universidad Dedicación Exclusiva</t>
  </si>
  <si>
    <t>26J</t>
  </si>
  <si>
    <t>Asistente "D" Universidad Dedicación Simple</t>
  </si>
  <si>
    <t>32E</t>
  </si>
  <si>
    <t>Asistente "D" Facultad Dedicación Exclusiva</t>
  </si>
  <si>
    <t>CATEGORIA</t>
  </si>
  <si>
    <t>ADICIONAL PERMANENC. CATEGORIA</t>
  </si>
  <si>
    <t>SUMA
NO REM
NO BON</t>
  </si>
  <si>
    <t>TOTAL
NOMINAL</t>
  </si>
  <si>
    <t>ESCALA SALARIAL DOCENTE UNIVERSITARIO (Enero 2011)</t>
  </si>
  <si>
    <t>ESCALA SALARIAL DOCENTE PREUNIVERSITARIO (Enero 2011)</t>
  </si>
  <si>
    <t>ANEXO 10</t>
  </si>
  <si>
    <t>ANEXO 11</t>
  </si>
  <si>
    <t>ESCALA SALARIAL NO DOCENTE (Enero 2011)</t>
  </si>
  <si>
    <t>ANEXO 12</t>
  </si>
  <si>
    <t>ESCALA SALARIAL AUTORIDAD SUPERIOR (Enero 2011)</t>
  </si>
  <si>
    <t>ANEXO 13</t>
  </si>
  <si>
    <t>ANEXO 14</t>
  </si>
  <si>
    <t>PLANTA PERSONAL DOCENTE PREUNIVERSITARIO</t>
  </si>
  <si>
    <t>COLEGIO NACIONAL</t>
  </si>
  <si>
    <t>LICEO</t>
  </si>
  <si>
    <t>ESCUELA GRADUADA</t>
  </si>
  <si>
    <t>ESCUELA INCHAUSTI</t>
  </si>
  <si>
    <t>I.E.F</t>
  </si>
  <si>
    <t>BACHILLE-RATO</t>
  </si>
  <si>
    <t>JARDIN MATERNAL</t>
  </si>
  <si>
    <t>Coordinador Academico</t>
  </si>
  <si>
    <t>Maestro Especial Enseñanza Media y Superior</t>
  </si>
  <si>
    <t xml:space="preserve">Maestro de Grado Esc. c/Secretaría </t>
  </si>
  <si>
    <t>Maestro de Grado Departamento de Aplic.</t>
  </si>
  <si>
    <t>Jefe de Departamento Educación Física</t>
  </si>
  <si>
    <t>PLANTA PERSONAL NO DOCENTE</t>
  </si>
  <si>
    <t>PLANTA AUTORIDADES SUPERIORES</t>
  </si>
  <si>
    <t>Vicepres.
Exclusiva</t>
  </si>
  <si>
    <t>Secretario Universidad
Exclusiva</t>
  </si>
  <si>
    <t>Prosec. Universidad
Exclusiva</t>
  </si>
  <si>
    <t>Prosec. Universidad
T.Completo</t>
  </si>
  <si>
    <t>Decano
Exclusiva</t>
  </si>
  <si>
    <t>Vicedecano
Exclusiva</t>
  </si>
  <si>
    <t>Secretario Facultad
Exclusiva</t>
  </si>
  <si>
    <t>PLANTA GABINETE</t>
  </si>
  <si>
    <t>Director Universidad
Exclusiva</t>
  </si>
  <si>
    <t>Director Universidad
Simple</t>
  </si>
  <si>
    <t>Asistente A Universidad
Exclusiva</t>
  </si>
  <si>
    <t>Asistente A Universidad
Tiempo Completo</t>
  </si>
  <si>
    <t>Asistente B Universidad
Exclusiva</t>
  </si>
  <si>
    <t>Asistente C Universidad
Exclusiva</t>
  </si>
  <si>
    <t>Asistente A Facultad 
Exclusiva</t>
  </si>
  <si>
    <t>Asistente A Facultad 
Tiempo Completo</t>
  </si>
  <si>
    <t>Asistente A Facultad 
Simple</t>
  </si>
  <si>
    <t>Asistente B Facultad
Exclusiva</t>
  </si>
  <si>
    <t>Asistente B Facultad
Tiempo Completo</t>
  </si>
  <si>
    <t>Asistente B Facultad
Simple</t>
  </si>
  <si>
    <t>Asistente C Facultad
Exclusiva</t>
  </si>
  <si>
    <t>Asistente C Facultad
Simple</t>
  </si>
  <si>
    <t>ESCUELA DE RR.HH</t>
  </si>
  <si>
    <t>Director dedicacion exclusiva</t>
  </si>
  <si>
    <t>Vicedirector dedicacion exclusiva</t>
  </si>
  <si>
    <t>Coordinador Academico dedicacion exclusiva</t>
  </si>
  <si>
    <t>Coordinador Academico tiempo completo</t>
  </si>
  <si>
    <t>Subcoordinador Academico dedicacion exclusiva</t>
  </si>
  <si>
    <t>Subcoordinador Academico</t>
  </si>
  <si>
    <t>Director de Jardin de Infantes</t>
  </si>
  <si>
    <t>ANEXO 6</t>
  </si>
  <si>
    <t>ANEXO 7</t>
  </si>
  <si>
    <t>Total Horas Catedra</t>
  </si>
  <si>
    <t>3 HC Horas Catedra</t>
  </si>
  <si>
    <t>Secretario General Universidad</t>
  </si>
  <si>
    <t>Prosecretario General Universidad</t>
  </si>
  <si>
    <t>ANEXO 8</t>
  </si>
  <si>
    <t>ANEXO 9</t>
  </si>
  <si>
    <t>Director Facultad Exclusiva</t>
  </si>
  <si>
    <t>Director Facultad Tiempo Completo</t>
  </si>
  <si>
    <t>Director Facultad Simple</t>
  </si>
  <si>
    <t>ESCALA SALARIAL GABINETE (Enero 2011)</t>
  </si>
  <si>
    <t>Direccion de Construcciones</t>
  </si>
  <si>
    <t>PRESUPUESTO EJERCICIO 2011 - Administracion General</t>
  </si>
  <si>
    <t>Prosec. Asuntos Estudiantiles</t>
  </si>
  <si>
    <t>Se le deben incluir los adicionales establecidos en el convenio colectivo de trabajo.-</t>
  </si>
</sst>
</file>

<file path=xl/styles.xml><?xml version="1.0" encoding="utf-8"?>
<styleSheet xmlns="http://schemas.openxmlformats.org/spreadsheetml/2006/main">
  <numFmts count="2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\ &quot;€&quot;;\-#,##0\ &quot;€&quot;"/>
    <numFmt numFmtId="170" formatCode="#,##0\ &quot;€&quot;;[Red]\-#,##0\ &quot;€&quot;"/>
    <numFmt numFmtId="171" formatCode="#,##0.00\ &quot;€&quot;;\-#,##0.00\ &quot;€&quot;"/>
    <numFmt numFmtId="172" formatCode="#,##0.00\ &quot;€&quot;;[Red]\-#,##0.00\ &quot;€&quot;"/>
    <numFmt numFmtId="173" formatCode="_-* #,##0\ &quot;€&quot;_-;\-* #,##0\ &quot;€&quot;_-;_-* &quot;-&quot;\ &quot;€&quot;_-;_-@_-"/>
    <numFmt numFmtId="174" formatCode="_-* #,##0\ _€_-;\-* #,##0\ _€_-;_-* &quot;-&quot;\ _€_-;_-@_-"/>
    <numFmt numFmtId="175" formatCode="_-* #,##0.00\ &quot;€&quot;_-;\-* #,##0.00\ &quot;€&quot;_-;_-* &quot;-&quot;??\ &quot;€&quot;_-;_-@_-"/>
    <numFmt numFmtId="176" formatCode="_-* #,##0.00\ _€_-;\-* #,##0.00\ _€_-;_-* &quot;-&quot;??\ _€_-;_-@_-"/>
    <numFmt numFmtId="177" formatCode="#,##0.00_ ;\-#,##0.00\ "/>
    <numFmt numFmtId="178" formatCode="0.0"/>
    <numFmt numFmtId="179" formatCode="_-* #,##0.00_-;\-* #,##0.00_-;_-* &quot;-&quot;??_-;_-@_-"/>
    <numFmt numFmtId="180" formatCode="_-* #,##0.00\ _p_t_a_-;\-* #,##0.00\ _p_t_a_-;_-* &quot;-&quot;??\ _p_t_a_-;_-@_-"/>
    <numFmt numFmtId="181" formatCode="_-* #,##0_-;\-* #,##0_-;_-* &quot;-&quot;??_-;_-@_-"/>
    <numFmt numFmtId="182" formatCode="0.000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11"/>
      <name val="Verdana"/>
      <family val="2"/>
    </font>
    <font>
      <sz val="14"/>
      <name val="Arial"/>
      <family val="2"/>
    </font>
    <font>
      <b/>
      <sz val="10"/>
      <name val="Tahoma"/>
      <family val="0"/>
    </font>
    <font>
      <b/>
      <sz val="14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3" fontId="0" fillId="0" borderId="0" xfId="0" applyNumberFormat="1" applyAlignment="1">
      <alignment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0" fillId="0" borderId="2" xfId="0" applyNumberFormat="1" applyBorder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3" fillId="0" borderId="1" xfId="0" applyFont="1" applyBorder="1" applyAlignment="1">
      <alignment vertical="center"/>
    </xf>
    <xf numFmtId="3" fontId="0" fillId="0" borderId="3" xfId="0" applyNumberFormat="1" applyBorder="1" applyAlignment="1">
      <alignment/>
    </xf>
    <xf numFmtId="168" fontId="0" fillId="0" borderId="1" xfId="0" applyNumberFormat="1" applyBorder="1" applyAlignment="1">
      <alignment/>
    </xf>
    <xf numFmtId="3" fontId="2" fillId="0" borderId="4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Alignment="1">
      <alignment/>
    </xf>
    <xf numFmtId="3" fontId="0" fillId="0" borderId="2" xfId="0" applyNumberFormat="1" applyFill="1" applyBorder="1" applyAlignment="1">
      <alignment/>
    </xf>
    <xf numFmtId="3" fontId="2" fillId="0" borderId="0" xfId="0" applyNumberFormat="1" applyFont="1" applyAlignment="1">
      <alignment/>
    </xf>
    <xf numFmtId="3" fontId="2" fillId="0" borderId="2" xfId="0" applyNumberFormat="1" applyFont="1" applyBorder="1" applyAlignment="1">
      <alignment/>
    </xf>
    <xf numFmtId="3" fontId="2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" fontId="9" fillId="0" borderId="1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0" fillId="0" borderId="5" xfId="0" applyNumberFormat="1" applyBorder="1" applyAlignment="1">
      <alignment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/>
    </xf>
    <xf numFmtId="0" fontId="3" fillId="0" borderId="3" xfId="0" applyFont="1" applyBorder="1" applyAlignment="1">
      <alignment vertical="center"/>
    </xf>
    <xf numFmtId="0" fontId="0" fillId="0" borderId="1" xfId="0" applyFill="1" applyBorder="1" applyAlignment="1">
      <alignment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9" fillId="2" borderId="6" xfId="0" applyFont="1" applyFill="1" applyBorder="1" applyAlignment="1">
      <alignment horizontal="right" vertical="center"/>
    </xf>
    <xf numFmtId="0" fontId="9" fillId="2" borderId="7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3" fontId="3" fillId="0" borderId="12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3" fontId="3" fillId="0" borderId="16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3" fontId="3" fillId="0" borderId="19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 vertical="center"/>
    </xf>
    <xf numFmtId="0" fontId="9" fillId="0" borderId="21" xfId="0" applyFont="1" applyBorder="1" applyAlignment="1">
      <alignment vertical="center"/>
    </xf>
    <xf numFmtId="3" fontId="9" fillId="0" borderId="22" xfId="0" applyNumberFormat="1" applyFont="1" applyBorder="1" applyAlignment="1">
      <alignment horizontal="right" vertical="center"/>
    </xf>
    <xf numFmtId="3" fontId="9" fillId="0" borderId="23" xfId="0" applyNumberFormat="1" applyFont="1" applyBorder="1" applyAlignment="1">
      <alignment horizontal="right" vertical="center"/>
    </xf>
    <xf numFmtId="3" fontId="9" fillId="0" borderId="24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77" fontId="3" fillId="0" borderId="1" xfId="17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4" fontId="9" fillId="2" borderId="1" xfId="0" applyNumberFormat="1" applyFont="1" applyFill="1" applyBorder="1" applyAlignment="1">
      <alignment horizontal="right" vertical="center"/>
    </xf>
    <xf numFmtId="177" fontId="9" fillId="0" borderId="1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0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vertical="center"/>
    </xf>
    <xf numFmtId="43" fontId="0" fillId="0" borderId="13" xfId="17" applyFill="1" applyBorder="1" applyAlignment="1">
      <alignment/>
    </xf>
    <xf numFmtId="4" fontId="9" fillId="2" borderId="13" xfId="0" applyNumberFormat="1" applyFont="1" applyFill="1" applyBorder="1" applyAlignment="1">
      <alignment horizontal="right" vertical="center"/>
    </xf>
    <xf numFmtId="2" fontId="0" fillId="0" borderId="25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0" fontId="0" fillId="0" borderId="13" xfId="0" applyBorder="1" applyAlignment="1">
      <alignment/>
    </xf>
    <xf numFmtId="4" fontId="3" fillId="0" borderId="13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2" fontId="0" fillId="0" borderId="5" xfId="0" applyNumberFormat="1" applyBorder="1" applyAlignment="1">
      <alignment/>
    </xf>
    <xf numFmtId="2" fontId="0" fillId="0" borderId="4" xfId="0" applyNumberFormat="1" applyFill="1" applyBorder="1" applyAlignment="1">
      <alignment/>
    </xf>
    <xf numFmtId="4" fontId="0" fillId="0" borderId="13" xfId="17" applyNumberFormat="1" applyFill="1" applyBorder="1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Fill="1" applyBorder="1" applyAlignment="1">
      <alignment/>
    </xf>
    <xf numFmtId="4" fontId="0" fillId="0" borderId="1" xfId="0" applyNumberForma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2" fontId="0" fillId="0" borderId="5" xfId="0" applyNumberFormat="1" applyFill="1" applyBorder="1" applyAlignment="1">
      <alignment/>
    </xf>
    <xf numFmtId="43" fontId="0" fillId="0" borderId="26" xfId="17" applyFill="1" applyBorder="1" applyAlignment="1">
      <alignment/>
    </xf>
    <xf numFmtId="0" fontId="3" fillId="0" borderId="1" xfId="0" applyFont="1" applyBorder="1" applyAlignment="1">
      <alignment horizontal="left" vertical="center"/>
    </xf>
    <xf numFmtId="4" fontId="0" fillId="0" borderId="4" xfId="0" applyNumberFormat="1" applyFill="1" applyBorder="1" applyAlignment="1">
      <alignment/>
    </xf>
    <xf numFmtId="0" fontId="0" fillId="0" borderId="4" xfId="0" applyBorder="1" applyAlignment="1">
      <alignment horizontal="center"/>
    </xf>
    <xf numFmtId="2" fontId="0" fillId="0" borderId="3" xfId="0" applyNumberFormat="1" applyFill="1" applyBorder="1" applyAlignment="1">
      <alignment/>
    </xf>
    <xf numFmtId="4" fontId="0" fillId="0" borderId="3" xfId="0" applyNumberFormat="1" applyFill="1" applyBorder="1" applyAlignment="1">
      <alignment/>
    </xf>
    <xf numFmtId="2" fontId="0" fillId="0" borderId="1" xfId="0" applyNumberFormat="1" applyBorder="1" applyAlignment="1">
      <alignment/>
    </xf>
    <xf numFmtId="4" fontId="0" fillId="0" borderId="13" xfId="0" applyNumberFormat="1" applyBorder="1" applyAlignment="1">
      <alignment/>
    </xf>
    <xf numFmtId="2" fontId="2" fillId="0" borderId="13" xfId="0" applyNumberFormat="1" applyFont="1" applyBorder="1" applyAlignment="1">
      <alignment/>
    </xf>
    <xf numFmtId="0" fontId="3" fillId="0" borderId="0" xfId="0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/>
    </xf>
    <xf numFmtId="4" fontId="9" fillId="2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18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indent="1"/>
    </xf>
    <xf numFmtId="44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horizontal="right" vertical="center"/>
    </xf>
    <xf numFmtId="177" fontId="9" fillId="2" borderId="1" xfId="0" applyNumberFormat="1" applyFont="1" applyFill="1" applyBorder="1" applyAlignment="1">
      <alignment horizontal="right" vertical="center" wrapText="1"/>
    </xf>
    <xf numFmtId="177" fontId="9" fillId="2" borderId="1" xfId="0" applyNumberFormat="1" applyFont="1" applyFill="1" applyBorder="1" applyAlignment="1">
      <alignment horizontal="right" vertical="center"/>
    </xf>
    <xf numFmtId="177" fontId="9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4" fontId="9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 quotePrefix="1">
      <alignment horizontal="right" vertical="center"/>
    </xf>
    <xf numFmtId="4" fontId="3" fillId="0" borderId="1" xfId="17" applyNumberFormat="1" applyFont="1" applyBorder="1" applyAlignment="1">
      <alignment horizontal="right" vertical="center"/>
    </xf>
    <xf numFmtId="4" fontId="3" fillId="0" borderId="1" xfId="17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vertical="center"/>
    </xf>
    <xf numFmtId="3" fontId="3" fillId="0" borderId="36" xfId="0" applyNumberFormat="1" applyFont="1" applyBorder="1" applyAlignment="1">
      <alignment horizontal="right" vertical="center"/>
    </xf>
    <xf numFmtId="3" fontId="3" fillId="0" borderId="37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3" xfId="0" applyNumberFormat="1" applyFont="1" applyFill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3" fontId="3" fillId="0" borderId="38" xfId="0" applyNumberFormat="1" applyFont="1" applyFill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/>
    </xf>
    <xf numFmtId="3" fontId="3" fillId="0" borderId="34" xfId="0" applyNumberFormat="1" applyFont="1" applyFill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9" fillId="0" borderId="40" xfId="0" applyNumberFormat="1" applyFont="1" applyBorder="1" applyAlignment="1">
      <alignment vertical="center"/>
    </xf>
    <xf numFmtId="3" fontId="9" fillId="0" borderId="21" xfId="0" applyNumberFormat="1" applyFont="1" applyBorder="1" applyAlignment="1">
      <alignment vertical="center"/>
    </xf>
    <xf numFmtId="0" fontId="3" fillId="0" borderId="41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3" fontId="3" fillId="0" borderId="26" xfId="0" applyNumberFormat="1" applyFont="1" applyBorder="1" applyAlignment="1">
      <alignment horizontal="right" vertical="center"/>
    </xf>
    <xf numFmtId="3" fontId="3" fillId="0" borderId="42" xfId="0" applyNumberFormat="1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3" fontId="3" fillId="0" borderId="38" xfId="0" applyNumberFormat="1" applyFont="1" applyBorder="1" applyAlignment="1">
      <alignment horizontal="right" vertical="center"/>
    </xf>
    <xf numFmtId="3" fontId="3" fillId="0" borderId="43" xfId="0" applyNumberFormat="1" applyFont="1" applyBorder="1" applyAlignment="1">
      <alignment horizontal="right" vertical="center"/>
    </xf>
    <xf numFmtId="3" fontId="3" fillId="0" borderId="44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9" fillId="0" borderId="29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3" fontId="9" fillId="0" borderId="11" xfId="0" applyNumberFormat="1" applyFont="1" applyBorder="1" applyAlignment="1">
      <alignment horizontal="right" vertical="center"/>
    </xf>
    <xf numFmtId="3" fontId="9" fillId="0" borderId="15" xfId="0" applyNumberFormat="1" applyFont="1" applyBorder="1" applyAlignment="1">
      <alignment horizontal="right" vertical="center"/>
    </xf>
    <xf numFmtId="3" fontId="9" fillId="0" borderId="18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72125" y="5019675"/>
          <a:ext cx="2857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MODIFICACIONES DE SEPTIEMBRE/08:
Aumento del 2,5% del Cod. 004 con respecto a Agosto/08</a:t>
          </a:r>
        </a:p>
      </xdr:txBody>
    </xdr:sp>
    <xdr:clientData/>
  </xdr:twoCellAnchor>
  <xdr:twoCellAnchor>
    <xdr:from>
      <xdr:col>2</xdr:col>
      <xdr:colOff>19050</xdr:colOff>
      <xdr:row>7</xdr:row>
      <xdr:rowOff>9525</xdr:rowOff>
    </xdr:from>
    <xdr:to>
      <xdr:col>2</xdr:col>
      <xdr:colOff>171450</xdr:colOff>
      <xdr:row>8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733800" y="14287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2</xdr:col>
      <xdr:colOff>19050</xdr:colOff>
      <xdr:row>8</xdr:row>
      <xdr:rowOff>9525</xdr:rowOff>
    </xdr:from>
    <xdr:to>
      <xdr:col>2</xdr:col>
      <xdr:colOff>171450</xdr:colOff>
      <xdr:row>9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733800" y="16002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2</xdr:col>
      <xdr:colOff>19050</xdr:colOff>
      <xdr:row>16</xdr:row>
      <xdr:rowOff>19050</xdr:rowOff>
    </xdr:from>
    <xdr:to>
      <xdr:col>2</xdr:col>
      <xdr:colOff>171450</xdr:colOff>
      <xdr:row>17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733800" y="298132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2</xdr:col>
      <xdr:colOff>19050</xdr:colOff>
      <xdr:row>17</xdr:row>
      <xdr:rowOff>19050</xdr:rowOff>
    </xdr:from>
    <xdr:to>
      <xdr:col>2</xdr:col>
      <xdr:colOff>171450</xdr:colOff>
      <xdr:row>18</xdr:row>
      <xdr:rowOff>19050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733800" y="315277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2</xdr:col>
      <xdr:colOff>19050</xdr:colOff>
      <xdr:row>4</xdr:row>
      <xdr:rowOff>9525</xdr:rowOff>
    </xdr:from>
    <xdr:to>
      <xdr:col>2</xdr:col>
      <xdr:colOff>171450</xdr:colOff>
      <xdr:row>5</xdr:row>
      <xdr:rowOff>9525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733800" y="9144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2</xdr:col>
      <xdr:colOff>19050</xdr:colOff>
      <xdr:row>5</xdr:row>
      <xdr:rowOff>9525</xdr:rowOff>
    </xdr:from>
    <xdr:to>
      <xdr:col>2</xdr:col>
      <xdr:colOff>171450</xdr:colOff>
      <xdr:row>6</xdr:row>
      <xdr:rowOff>9525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733800" y="10858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2</xdr:col>
      <xdr:colOff>19050</xdr:colOff>
      <xdr:row>11</xdr:row>
      <xdr:rowOff>19050</xdr:rowOff>
    </xdr:from>
    <xdr:to>
      <xdr:col>2</xdr:col>
      <xdr:colOff>171450</xdr:colOff>
      <xdr:row>12</xdr:row>
      <xdr:rowOff>19050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733800" y="212407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2</xdr:col>
      <xdr:colOff>19050</xdr:colOff>
      <xdr:row>12</xdr:row>
      <xdr:rowOff>19050</xdr:rowOff>
    </xdr:from>
    <xdr:to>
      <xdr:col>2</xdr:col>
      <xdr:colOff>171450</xdr:colOff>
      <xdr:row>13</xdr:row>
      <xdr:rowOff>19050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733800" y="229552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2</xdr:col>
      <xdr:colOff>19050</xdr:colOff>
      <xdr:row>7</xdr:row>
      <xdr:rowOff>9525</xdr:rowOff>
    </xdr:from>
    <xdr:to>
      <xdr:col>2</xdr:col>
      <xdr:colOff>171450</xdr:colOff>
      <xdr:row>8</xdr:row>
      <xdr:rowOff>9525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3733800" y="14287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2</xdr:col>
      <xdr:colOff>19050</xdr:colOff>
      <xdr:row>8</xdr:row>
      <xdr:rowOff>9525</xdr:rowOff>
    </xdr:from>
    <xdr:to>
      <xdr:col>2</xdr:col>
      <xdr:colOff>171450</xdr:colOff>
      <xdr:row>9</xdr:row>
      <xdr:rowOff>9525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3733800" y="16002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2</xdr:col>
      <xdr:colOff>19050</xdr:colOff>
      <xdr:row>16</xdr:row>
      <xdr:rowOff>19050</xdr:rowOff>
    </xdr:from>
    <xdr:to>
      <xdr:col>2</xdr:col>
      <xdr:colOff>171450</xdr:colOff>
      <xdr:row>17</xdr:row>
      <xdr:rowOff>19050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733800" y="298132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2</xdr:col>
      <xdr:colOff>19050</xdr:colOff>
      <xdr:row>17</xdr:row>
      <xdr:rowOff>19050</xdr:rowOff>
    </xdr:from>
    <xdr:to>
      <xdr:col>2</xdr:col>
      <xdr:colOff>171450</xdr:colOff>
      <xdr:row>18</xdr:row>
      <xdr:rowOff>19050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3733800" y="315277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2</xdr:col>
      <xdr:colOff>19050</xdr:colOff>
      <xdr:row>4</xdr:row>
      <xdr:rowOff>9525</xdr:rowOff>
    </xdr:from>
    <xdr:to>
      <xdr:col>2</xdr:col>
      <xdr:colOff>171450</xdr:colOff>
      <xdr:row>5</xdr:row>
      <xdr:rowOff>9525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3733800" y="91440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2</xdr:col>
      <xdr:colOff>19050</xdr:colOff>
      <xdr:row>5</xdr:row>
      <xdr:rowOff>9525</xdr:rowOff>
    </xdr:from>
    <xdr:to>
      <xdr:col>2</xdr:col>
      <xdr:colOff>171450</xdr:colOff>
      <xdr:row>6</xdr:row>
      <xdr:rowOff>9525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3733800" y="1085850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2</xdr:col>
      <xdr:colOff>19050</xdr:colOff>
      <xdr:row>11</xdr:row>
      <xdr:rowOff>19050</xdr:rowOff>
    </xdr:from>
    <xdr:to>
      <xdr:col>2</xdr:col>
      <xdr:colOff>171450</xdr:colOff>
      <xdr:row>12</xdr:row>
      <xdr:rowOff>19050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3733800" y="212407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2</xdr:col>
      <xdr:colOff>19050</xdr:colOff>
      <xdr:row>12</xdr:row>
      <xdr:rowOff>19050</xdr:rowOff>
    </xdr:from>
    <xdr:to>
      <xdr:col>2</xdr:col>
      <xdr:colOff>171450</xdr:colOff>
      <xdr:row>13</xdr:row>
      <xdr:rowOff>19050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3733800" y="229552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387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387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5717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5717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2387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2387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2387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5717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5717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52387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8724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8724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7962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7962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8724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8724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8724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7962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7962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8724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8724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8724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7962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7962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8724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8724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8724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7962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7962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8724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10248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10248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486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9486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10248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10248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0248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9486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9486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10248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0248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10248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9486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9486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10248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10248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10248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9486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9486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0248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10248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10248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9486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9486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10248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10248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10248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9486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9486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10248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10248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10248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9486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9486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10248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10248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10248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9486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9486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102489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28575</xdr:rowOff>
    </xdr:from>
    <xdr:to>
      <xdr:col>6</xdr:col>
      <xdr:colOff>0</xdr:colOff>
      <xdr:row>4</xdr:row>
      <xdr:rowOff>76200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5238750" y="638175"/>
          <a:ext cx="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152400</xdr:rowOff>
    </xdr:from>
    <xdr:to>
      <xdr:col>6</xdr:col>
      <xdr:colOff>0</xdr:colOff>
      <xdr:row>5</xdr:row>
      <xdr:rowOff>38100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5238750" y="762000"/>
          <a:ext cx="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28575</xdr:rowOff>
    </xdr:from>
    <xdr:to>
      <xdr:col>6</xdr:col>
      <xdr:colOff>0</xdr:colOff>
      <xdr:row>4</xdr:row>
      <xdr:rowOff>76200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5238750" y="638175"/>
          <a:ext cx="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152400</xdr:rowOff>
    </xdr:from>
    <xdr:to>
      <xdr:col>6</xdr:col>
      <xdr:colOff>0</xdr:colOff>
      <xdr:row>5</xdr:row>
      <xdr:rowOff>38100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5238750" y="762000"/>
          <a:ext cx="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152400</xdr:rowOff>
    </xdr:from>
    <xdr:to>
      <xdr:col>6</xdr:col>
      <xdr:colOff>0</xdr:colOff>
      <xdr:row>5</xdr:row>
      <xdr:rowOff>38100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5238750" y="762000"/>
          <a:ext cx="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iqui7\archivos%20excel%20de%20oficina\ESCALAS\AUTORIDADES%20SUPERIORES\ZZ%20ESCALAS%20AUTORIDADES%20SUPERIO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 A FEBRERO_91"/>
      <sheetName val="ESCALA AUTORIDADES"/>
      <sheetName val="AUTORIDADES ACTUALIZADO"/>
      <sheetName val="AUT ACTUAL 12_06 01gral"/>
      <sheetName val="AUT UNIVERSIDAD"/>
      <sheetName val="AUT FACULTAD"/>
      <sheetName val="ANEXO I"/>
      <sheetName val="ANEXO I (2)"/>
      <sheetName val="ANEXO I (instructivo dep.)"/>
      <sheetName val="ANEXO R 304  369"/>
      <sheetName val="ANEXO RES 666 01"/>
      <sheetName val="AGOSTO 05"/>
      <sheetName val="SEPTIEMBRE 05"/>
      <sheetName val="OCTUBRE 05"/>
      <sheetName val="NOVIEMBRE 05"/>
      <sheetName val="DICIEMBRE 05"/>
      <sheetName val="ENERO 06"/>
      <sheetName val="FEBRERO 06"/>
      <sheetName val="MARZO 06"/>
      <sheetName val="ABRIL 06"/>
      <sheetName val="MAYO 06"/>
      <sheetName val="JUNIO 06 FALTA AUMENTO"/>
      <sheetName val="JUNIO 06 RETRO DESDE JULIO 06"/>
      <sheetName val="JUIO 06 RET DESDE AGOSTO 06 "/>
      <sheetName val="JULIO 06"/>
      <sheetName val="AGOSTO 06"/>
      <sheetName val="SEPTIEMBRE 06 "/>
      <sheetName val="OCTUBRE 06"/>
      <sheetName val="NOVIEMBRE 06"/>
      <sheetName val="DICIEMBRE 06"/>
      <sheetName val="ENERO 07"/>
      <sheetName val="FEBRERO 07"/>
      <sheetName val="MARZO 07"/>
      <sheetName val="ABRIL 07 "/>
      <sheetName val="MAYO 07"/>
      <sheetName val="JUNIO 07"/>
      <sheetName val="JUNIO 07 MODIF."/>
      <sheetName val="JULIO 07 AUTORIDADES"/>
      <sheetName val="JULIO 07 AUTORIDADES MODIF."/>
      <sheetName val="JULIO 07 GABINETE"/>
      <sheetName val="JULIO 07 GABINETE MODIF"/>
      <sheetName val="CARGOS PTOS HORARIOS"/>
      <sheetName val="AGOSTO 07 AUTORIDADES "/>
      <sheetName val="AGOSTO 07 AUTORIDADES MODIF."/>
      <sheetName val="AGOSTO 07 GABINETE"/>
      <sheetName val="AGOSTO 07 GABINETE MODIF"/>
      <sheetName val="aumento agosto retro a junio"/>
      <sheetName val="SEPTI 07 AUTORIDADES "/>
      <sheetName val="SEPTI 07 AUTORIDADES modif"/>
      <sheetName val="SEPTIEMBR 07 GABINETE "/>
      <sheetName val="SEPT. 07 GABINETE MODIF."/>
      <sheetName val="aumento sept retro a julio"/>
      <sheetName val="OCT_ 07 AUTORIDADES "/>
      <sheetName val="OCT_ 07 AUTORIDADES modif"/>
      <sheetName val="OCT_ 07 GABINETE"/>
      <sheetName val="OCT_ 07 GABINETE MODIF."/>
      <sheetName val="aumento nov. retro a junio"/>
      <sheetName val="NOV_ 07 AUTORIDADES"/>
      <sheetName val="NOV_ 07 GABINETE"/>
      <sheetName val="DIC_ 07 AUTORIDADES"/>
      <sheetName val="DIC_ 07 GABINETE"/>
      <sheetName val="ENERO_08 AUTORIDADES"/>
      <sheetName val="ENERO_08 GABINETE"/>
      <sheetName val="FEBRERO_08 AUTORIDADES"/>
      <sheetName val="FEBRERO_08 GABINETE"/>
      <sheetName val="MARZO_08 AUTORIDADES"/>
      <sheetName val="MARZO_08 GABINETE"/>
      <sheetName val="ABRIL_08 AUTORIDADES"/>
      <sheetName val="ABRIL_08 GABINETE"/>
      <sheetName val="MAYO_08 AUTORIDADES"/>
      <sheetName val="MAYO_08 GABINETE"/>
      <sheetName val="JUNIO_08 AUTORIDADES"/>
      <sheetName val="JUNIO_08 GABINETE"/>
      <sheetName val="JULIO_08 AUTORIDADES"/>
      <sheetName val="JULIO_08 GABINETE"/>
      <sheetName val="AGOSTO_08 AUTORIDADES"/>
      <sheetName val="AGOSTO_08 GABINETE"/>
      <sheetName val="SEPTIEMBRE_08 AUTORIDADES"/>
      <sheetName val="SEPTIEMBRE_08 GABINETE"/>
      <sheetName val="OCTUBRE_08 AUTORIDADES"/>
      <sheetName val="OCTUBRE_08 GABINETE"/>
      <sheetName val="NOVIEMBRE_08 AUTORIDADES"/>
      <sheetName val="NOVIEMBRE_08 GABINETE"/>
      <sheetName val="DICIEMBRE_08 AUTORIDADES"/>
      <sheetName val="DICIEMBRE_08 GABINETE "/>
      <sheetName val="ENERO_09 AUTORIDADES"/>
      <sheetName val="ENERO_09 GABINETE"/>
      <sheetName val="FEBRERO_09 AUTORIDADES"/>
      <sheetName val="FEBRERO_09 GABINETE"/>
      <sheetName val="MARZO_09 AUTORIDADES"/>
      <sheetName val="MARZO_09 GABINETE"/>
      <sheetName val="Aumento Estimado de abril 08"/>
      <sheetName val="Hoja1"/>
      <sheetName val="ABRIL_09 AUTORIDADES "/>
      <sheetName val="ABRIL_09 GABINETE "/>
      <sheetName val="ABRIL_09 AUTORIDADES  PRUEBA"/>
      <sheetName val="ABRIL_09 GABINETE PRUEBA"/>
      <sheetName val="ABRIL_09 AUTORIDADES NUEVO"/>
      <sheetName val="ABRIL_09 GABINETE NUEVO"/>
      <sheetName val="MAYO_09 AUTORIDADES "/>
      <sheetName val="MAYO_09 GABINETE"/>
      <sheetName val="JUNIO_09 AUTORIDADES"/>
      <sheetName val="JUNIO_09 GABINETE "/>
      <sheetName val="JULIO_09 AUTORIDADES"/>
      <sheetName val="JULIO_09 GABINETE"/>
      <sheetName val="AGOSTO_09 AUTORIDADES "/>
      <sheetName val="AGOSTO_09 GABINETE"/>
      <sheetName val="SEPTIEMBRE_09 AUTORIDADES"/>
      <sheetName val="SEPTIEMBRE_09 GABINETE"/>
      <sheetName val="OCTUBRE_09 AUTORIDADES"/>
      <sheetName val="OCTUBRE_09 GABINETE"/>
      <sheetName val="NOVIEMBRE_09 AUTORIDADES"/>
      <sheetName val="NOVIEMBRE_09 GABINETE"/>
      <sheetName val="DICIEMBRE_09 AUTORIDADES"/>
      <sheetName val="DICIEMBRE_09 GABINETE"/>
      <sheetName val="ENERO_10 AUTORIDADES"/>
      <sheetName val="ENERO_10 GABINETE"/>
      <sheetName val="FEBRERO_10 AUTORIDADES "/>
      <sheetName val="FEBRERO_10 GABINETE "/>
      <sheetName val="MARZO_10 AUTORIDADES"/>
      <sheetName val="MARZO_10 GABINETE"/>
      <sheetName val="ABRIL_10 AUTORIDADES "/>
      <sheetName val="ABRIL_10 GABINETE"/>
      <sheetName val="MAYO_10 AUTORIDADES  "/>
      <sheetName val="MAYO_10 GABINETE "/>
      <sheetName val="JUNIO_10 AUTORIDADES "/>
      <sheetName val="JUNIO_10 GABINETE"/>
      <sheetName val="JULIO_10 AUTORIDADES "/>
      <sheetName val="JULIO_10 GABINETE "/>
      <sheetName val="AGOSTO_10 AUTORIDADES"/>
      <sheetName val="AGOSTO_10 GABINETE"/>
      <sheetName val="SEPTIEMBRE_10 AUTORIDADES "/>
      <sheetName val="SEPTIEMBRE_10 GABINETE"/>
      <sheetName val="OCTUBRE_10 AUTORIDADES"/>
      <sheetName val="OCTUBRE_10 GABINETE"/>
      <sheetName val="NOVIEMBRE_10 AUTORIDADES"/>
      <sheetName val="NOVIEMBRE_10 GABINETE"/>
      <sheetName val="DICIEMBRE_10 AUTORIDADES"/>
      <sheetName val="DICIEMBRE_10 GABINETE "/>
      <sheetName val="ENERO_11 AUTORIDADES"/>
      <sheetName val="ENERO_11 GABINETE"/>
      <sheetName val="FEBRERO_11 AUTORIDADES"/>
      <sheetName val="FEBRERO_11 GABINETE"/>
    </sheetNames>
    <sheetDataSet>
      <sheetData sheetId="124">
        <row r="7">
          <cell r="L7">
            <v>414.2</v>
          </cell>
        </row>
      </sheetData>
      <sheetData sheetId="131">
        <row r="23">
          <cell r="I23">
            <v>2298.72</v>
          </cell>
        </row>
        <row r="28">
          <cell r="I28">
            <v>1982.72</v>
          </cell>
        </row>
        <row r="37">
          <cell r="I37">
            <v>1363.61</v>
          </cell>
        </row>
      </sheetData>
      <sheetData sheetId="132">
        <row r="7">
          <cell r="H7">
            <v>1969</v>
          </cell>
          <cell r="I7">
            <v>1674.9920000000002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4"/>
  <sheetViews>
    <sheetView workbookViewId="0" topLeftCell="A1">
      <selection activeCell="D26" sqref="D26"/>
    </sheetView>
  </sheetViews>
  <sheetFormatPr defaultColWidth="11.421875" defaultRowHeight="12.75"/>
  <cols>
    <col min="2" max="2" width="14.28125" style="0" customWidth="1"/>
    <col min="3" max="3" width="32.140625" style="0" customWidth="1"/>
    <col min="4" max="4" width="13.00390625" style="3" customWidth="1"/>
    <col min="5" max="5" width="12.00390625" style="3" customWidth="1"/>
  </cols>
  <sheetData>
    <row r="2" spans="2:5" ht="12.75">
      <c r="B2" s="193" t="s">
        <v>68</v>
      </c>
      <c r="C2" s="193"/>
      <c r="D2" s="193"/>
      <c r="E2" s="193"/>
    </row>
    <row r="4" spans="2:5" ht="12.75">
      <c r="B4" s="8" t="s">
        <v>74</v>
      </c>
      <c r="D4" s="192" t="s">
        <v>67</v>
      </c>
      <c r="E4" s="192"/>
    </row>
    <row r="6" spans="2:5" ht="25.5">
      <c r="B6" s="4" t="s">
        <v>18</v>
      </c>
      <c r="C6" s="4" t="s">
        <v>19</v>
      </c>
      <c r="D6" s="5" t="s">
        <v>39</v>
      </c>
      <c r="E6" s="5" t="s">
        <v>40</v>
      </c>
    </row>
    <row r="8" ht="12.75">
      <c r="B8" t="s">
        <v>0</v>
      </c>
    </row>
    <row r="9" spans="3:4" ht="12.75">
      <c r="C9" t="s">
        <v>80</v>
      </c>
      <c r="D9" s="3">
        <f>834802600-231500</f>
        <v>834571100</v>
      </c>
    </row>
    <row r="10" spans="3:5" ht="13.5" thickBot="1">
      <c r="C10" t="s">
        <v>62</v>
      </c>
      <c r="D10" s="6">
        <v>3684600</v>
      </c>
      <c r="E10" s="20">
        <f>SUM(D9:D10)</f>
        <v>838255700</v>
      </c>
    </row>
    <row r="11" ht="12.75">
      <c r="E11" s="20"/>
    </row>
    <row r="12" spans="2:7" ht="12.75">
      <c r="B12" t="s">
        <v>2</v>
      </c>
      <c r="E12" s="20"/>
      <c r="F12" s="3"/>
      <c r="G12" s="3"/>
    </row>
    <row r="13" spans="3:7" ht="12.75">
      <c r="C13" t="s">
        <v>77</v>
      </c>
      <c r="D13" s="3">
        <v>13831114</v>
      </c>
      <c r="E13" s="20"/>
      <c r="F13" s="3"/>
      <c r="G13" s="3"/>
    </row>
    <row r="14" spans="3:8" ht="13.5" thickBot="1">
      <c r="C14" t="s">
        <v>65</v>
      </c>
      <c r="D14" s="6">
        <v>32770419</v>
      </c>
      <c r="E14" s="20">
        <f>SUM(D13:D14)</f>
        <v>46601533</v>
      </c>
      <c r="F14" s="3"/>
      <c r="G14" s="3"/>
      <c r="H14" s="3"/>
    </row>
    <row r="15" spans="5:7" ht="12.75">
      <c r="E15" s="20"/>
      <c r="F15" s="3"/>
      <c r="G15" s="3"/>
    </row>
    <row r="16" spans="2:8" ht="12.75">
      <c r="B16" t="s">
        <v>20</v>
      </c>
      <c r="E16" s="20"/>
      <c r="F16" s="3"/>
      <c r="G16" s="3"/>
      <c r="H16" s="3"/>
    </row>
    <row r="17" spans="3:7" ht="12.75">
      <c r="C17" t="s">
        <v>77</v>
      </c>
      <c r="D17" s="3">
        <f>53635505+231500-35000</f>
        <v>53832005</v>
      </c>
      <c r="E17" s="20"/>
      <c r="F17" s="3"/>
      <c r="G17" s="3"/>
    </row>
    <row r="18" spans="3:7" ht="12.75">
      <c r="C18" t="s">
        <v>65</v>
      </c>
      <c r="D18" s="3">
        <f>5810640+35000</f>
        <v>5845640</v>
      </c>
      <c r="E18" s="20"/>
      <c r="F18" s="3"/>
      <c r="G18" s="3"/>
    </row>
    <row r="19" spans="3:9" ht="13.5" thickBot="1">
      <c r="C19" t="s">
        <v>81</v>
      </c>
      <c r="D19" s="6">
        <v>8105400</v>
      </c>
      <c r="E19" s="21">
        <f>SUM(D17:D19)</f>
        <v>67783045</v>
      </c>
      <c r="F19" s="3"/>
      <c r="G19" s="3"/>
      <c r="H19" s="3"/>
      <c r="I19" s="3"/>
    </row>
    <row r="20" spans="5:7" ht="12.75">
      <c r="E20" s="20"/>
      <c r="F20" s="3"/>
      <c r="G20" s="3"/>
    </row>
    <row r="21" spans="2:8" ht="12.75">
      <c r="B21" s="191" t="s">
        <v>64</v>
      </c>
      <c r="C21" s="191"/>
      <c r="E21" s="9">
        <f>SUM(E10:E19)</f>
        <v>952640278</v>
      </c>
      <c r="F21" s="3"/>
      <c r="G21" s="3"/>
      <c r="H21" s="3"/>
    </row>
    <row r="22" spans="6:8" ht="12.75">
      <c r="F22" s="3"/>
      <c r="G22" s="3"/>
      <c r="H22" s="3"/>
    </row>
    <row r="23" spans="6:7" ht="12.75">
      <c r="F23" s="3"/>
      <c r="G23" s="3"/>
    </row>
    <row r="24" spans="6:7" ht="12.75">
      <c r="F24" s="3"/>
      <c r="G24" s="3"/>
    </row>
  </sheetData>
  <mergeCells count="3">
    <mergeCell ref="B21:C21"/>
    <mergeCell ref="D4:E4"/>
    <mergeCell ref="B2:E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workbookViewId="0" topLeftCell="A1">
      <pane ySplit="5" topLeftCell="BM6" activePane="bottomLeft" state="frozen"/>
      <selection pane="topLeft" activeCell="A1" sqref="A1"/>
      <selection pane="bottomLeft" activeCell="B4" sqref="B4:B5"/>
    </sheetView>
  </sheetViews>
  <sheetFormatPr defaultColWidth="11.421875" defaultRowHeight="12.75"/>
  <cols>
    <col min="1" max="1" width="11.421875" style="29" customWidth="1"/>
    <col min="2" max="2" width="28.7109375" style="29" customWidth="1"/>
    <col min="3" max="3" width="14.7109375" style="66" customWidth="1"/>
    <col min="4" max="4" width="16.7109375" style="66" customWidth="1"/>
    <col min="5" max="7" width="12.7109375" style="66" customWidth="1"/>
    <col min="8" max="10" width="14.7109375" style="66" customWidth="1"/>
    <col min="11" max="11" width="14.7109375" style="29" customWidth="1"/>
    <col min="12" max="16384" width="11.421875" style="29" customWidth="1"/>
  </cols>
  <sheetData>
    <row r="1" s="27" customFormat="1" ht="14.25">
      <c r="A1" s="38" t="s">
        <v>358</v>
      </c>
    </row>
    <row r="2" spans="1:9" ht="14.25" customHeight="1">
      <c r="A2" s="38" t="s">
        <v>356</v>
      </c>
      <c r="I2" s="29"/>
    </row>
    <row r="3" ht="19.5" customHeight="1">
      <c r="I3" s="29"/>
    </row>
    <row r="4" spans="1:11" ht="30" customHeight="1">
      <c r="A4" s="200" t="s">
        <v>116</v>
      </c>
      <c r="B4" s="206" t="s">
        <v>117</v>
      </c>
      <c r="C4" s="200" t="s">
        <v>118</v>
      </c>
      <c r="D4" s="200" t="s">
        <v>119</v>
      </c>
      <c r="E4" s="203" t="s">
        <v>120</v>
      </c>
      <c r="F4" s="204"/>
      <c r="G4" s="205"/>
      <c r="H4" s="201" t="s">
        <v>121</v>
      </c>
      <c r="I4" s="200" t="s">
        <v>122</v>
      </c>
      <c r="J4" s="201" t="s">
        <v>123</v>
      </c>
      <c r="K4" s="201" t="s">
        <v>124</v>
      </c>
    </row>
    <row r="5" spans="1:11" ht="15.75" customHeight="1">
      <c r="A5" s="200"/>
      <c r="B5" s="206"/>
      <c r="C5" s="200"/>
      <c r="D5" s="200"/>
      <c r="E5" s="67" t="s">
        <v>125</v>
      </c>
      <c r="F5" s="67" t="s">
        <v>126</v>
      </c>
      <c r="G5" s="67" t="s">
        <v>127</v>
      </c>
      <c r="H5" s="202"/>
      <c r="I5" s="200"/>
      <c r="J5" s="202"/>
      <c r="K5" s="202"/>
    </row>
    <row r="6" spans="1:11" ht="19.5" customHeight="1">
      <c r="A6" s="47" t="s">
        <v>128</v>
      </c>
      <c r="B6" s="12" t="s">
        <v>129</v>
      </c>
      <c r="C6" s="69">
        <v>5229.23</v>
      </c>
      <c r="D6" s="70">
        <v>1045.85</v>
      </c>
      <c r="E6" s="70"/>
      <c r="F6" s="70"/>
      <c r="G6" s="70"/>
      <c r="H6" s="71">
        <f aca="true" t="shared" si="0" ref="H6:H21">C6</f>
        <v>5229.23</v>
      </c>
      <c r="I6" s="70">
        <v>40</v>
      </c>
      <c r="J6" s="71">
        <f aca="true" t="shared" si="1" ref="J6:J21">I6</f>
        <v>40</v>
      </c>
      <c r="K6" s="72">
        <f aca="true" t="shared" si="2" ref="K6:K21">H6+J6</f>
        <v>5269.23</v>
      </c>
    </row>
    <row r="7" spans="1:11" ht="19.5" customHeight="1">
      <c r="A7" s="47" t="s">
        <v>130</v>
      </c>
      <c r="B7" s="12" t="s">
        <v>131</v>
      </c>
      <c r="C7" s="69">
        <v>4749.48</v>
      </c>
      <c r="D7" s="70">
        <v>949.9</v>
      </c>
      <c r="E7" s="70"/>
      <c r="F7" s="70"/>
      <c r="G7" s="70"/>
      <c r="H7" s="71">
        <f t="shared" si="0"/>
        <v>4749.48</v>
      </c>
      <c r="I7" s="70">
        <v>40</v>
      </c>
      <c r="J7" s="71">
        <f t="shared" si="1"/>
        <v>40</v>
      </c>
      <c r="K7" s="72">
        <f t="shared" si="2"/>
        <v>4789.48</v>
      </c>
    </row>
    <row r="8" spans="1:11" ht="19.5" customHeight="1">
      <c r="A8" s="47" t="s">
        <v>132</v>
      </c>
      <c r="B8" s="12" t="s">
        <v>133</v>
      </c>
      <c r="C8" s="69">
        <v>4253.74</v>
      </c>
      <c r="D8" s="70">
        <v>850.75</v>
      </c>
      <c r="E8" s="70"/>
      <c r="F8" s="70"/>
      <c r="G8" s="70"/>
      <c r="H8" s="71">
        <f t="shared" si="0"/>
        <v>4253.74</v>
      </c>
      <c r="I8" s="70">
        <v>40</v>
      </c>
      <c r="J8" s="71">
        <f t="shared" si="1"/>
        <v>40</v>
      </c>
      <c r="K8" s="72">
        <f t="shared" si="2"/>
        <v>4293.74</v>
      </c>
    </row>
    <row r="9" spans="1:11" ht="19.5" customHeight="1">
      <c r="A9" s="47" t="s">
        <v>134</v>
      </c>
      <c r="B9" s="12" t="s">
        <v>135</v>
      </c>
      <c r="C9" s="69">
        <v>3726.01</v>
      </c>
      <c r="D9" s="70">
        <v>745.2</v>
      </c>
      <c r="E9" s="70"/>
      <c r="F9" s="70"/>
      <c r="G9" s="70"/>
      <c r="H9" s="71">
        <f t="shared" si="0"/>
        <v>3726.01</v>
      </c>
      <c r="I9" s="70">
        <v>40</v>
      </c>
      <c r="J9" s="71">
        <f t="shared" si="1"/>
        <v>40</v>
      </c>
      <c r="K9" s="72">
        <f t="shared" si="2"/>
        <v>3766.01</v>
      </c>
    </row>
    <row r="10" spans="1:11" ht="19.5" customHeight="1">
      <c r="A10" s="47" t="s">
        <v>136</v>
      </c>
      <c r="B10" s="12" t="s">
        <v>137</v>
      </c>
      <c r="C10" s="69">
        <v>3198.29</v>
      </c>
      <c r="D10" s="70">
        <v>639.66</v>
      </c>
      <c r="E10" s="70"/>
      <c r="F10" s="70"/>
      <c r="G10" s="70"/>
      <c r="H10" s="71">
        <f t="shared" si="0"/>
        <v>3198.29</v>
      </c>
      <c r="I10" s="70">
        <v>40</v>
      </c>
      <c r="J10" s="71">
        <f t="shared" si="1"/>
        <v>40</v>
      </c>
      <c r="K10" s="72">
        <f t="shared" si="2"/>
        <v>3238.29</v>
      </c>
    </row>
    <row r="11" spans="1:11" ht="19.5" customHeight="1">
      <c r="A11" s="47" t="s">
        <v>138</v>
      </c>
      <c r="B11" s="12" t="s">
        <v>139</v>
      </c>
      <c r="C11" s="69">
        <v>2614.62</v>
      </c>
      <c r="D11" s="69">
        <v>522.92</v>
      </c>
      <c r="E11" s="70"/>
      <c r="F11" s="70"/>
      <c r="G11" s="70"/>
      <c r="H11" s="71">
        <f t="shared" si="0"/>
        <v>2614.62</v>
      </c>
      <c r="I11" s="70">
        <v>30</v>
      </c>
      <c r="J11" s="71">
        <f t="shared" si="1"/>
        <v>30</v>
      </c>
      <c r="K11" s="72">
        <f t="shared" si="2"/>
        <v>2644.62</v>
      </c>
    </row>
    <row r="12" spans="1:11" ht="19.5" customHeight="1">
      <c r="A12" s="47" t="s">
        <v>140</v>
      </c>
      <c r="B12" s="12" t="s">
        <v>141</v>
      </c>
      <c r="C12" s="69">
        <v>2374.73</v>
      </c>
      <c r="D12" s="69">
        <v>474.95</v>
      </c>
      <c r="E12" s="70"/>
      <c r="F12" s="70"/>
      <c r="G12" s="70"/>
      <c r="H12" s="71">
        <f t="shared" si="0"/>
        <v>2374.73</v>
      </c>
      <c r="I12" s="70">
        <v>30</v>
      </c>
      <c r="J12" s="71">
        <f t="shared" si="1"/>
        <v>30</v>
      </c>
      <c r="K12" s="72">
        <f t="shared" si="2"/>
        <v>2404.73</v>
      </c>
    </row>
    <row r="13" spans="1:11" ht="19.5" customHeight="1">
      <c r="A13" s="47" t="s">
        <v>142</v>
      </c>
      <c r="B13" s="12" t="s">
        <v>143</v>
      </c>
      <c r="C13" s="69">
        <v>2126.86</v>
      </c>
      <c r="D13" s="69">
        <v>425.37</v>
      </c>
      <c r="E13" s="70"/>
      <c r="F13" s="70"/>
      <c r="G13" s="70"/>
      <c r="H13" s="71">
        <f t="shared" si="0"/>
        <v>2126.86</v>
      </c>
      <c r="I13" s="70">
        <v>30</v>
      </c>
      <c r="J13" s="71">
        <f t="shared" si="1"/>
        <v>30</v>
      </c>
      <c r="K13" s="72">
        <f t="shared" si="2"/>
        <v>2156.86</v>
      </c>
    </row>
    <row r="14" spans="1:11" ht="19.5" customHeight="1">
      <c r="A14" s="47" t="s">
        <v>144</v>
      </c>
      <c r="B14" s="12" t="s">
        <v>145</v>
      </c>
      <c r="C14" s="69">
        <v>1863.02</v>
      </c>
      <c r="D14" s="69">
        <v>372.6</v>
      </c>
      <c r="E14" s="69">
        <v>35.99</v>
      </c>
      <c r="F14" s="69"/>
      <c r="G14" s="70"/>
      <c r="H14" s="71">
        <f t="shared" si="0"/>
        <v>1863.02</v>
      </c>
      <c r="I14" s="70">
        <v>30</v>
      </c>
      <c r="J14" s="71">
        <f t="shared" si="1"/>
        <v>30</v>
      </c>
      <c r="K14" s="72">
        <f t="shared" si="2"/>
        <v>1893.02</v>
      </c>
    </row>
    <row r="15" spans="1:11" ht="19.5" customHeight="1">
      <c r="A15" s="47" t="s">
        <v>146</v>
      </c>
      <c r="B15" s="12" t="s">
        <v>147</v>
      </c>
      <c r="C15" s="69">
        <v>1599.15</v>
      </c>
      <c r="D15" s="69">
        <v>319.83</v>
      </c>
      <c r="E15" s="69">
        <v>352.62</v>
      </c>
      <c r="F15" s="69">
        <v>192.71</v>
      </c>
      <c r="G15" s="69">
        <v>32.79</v>
      </c>
      <c r="H15" s="71">
        <f t="shared" si="0"/>
        <v>1599.15</v>
      </c>
      <c r="I15" s="70">
        <v>30</v>
      </c>
      <c r="J15" s="71">
        <f t="shared" si="1"/>
        <v>30</v>
      </c>
      <c r="K15" s="72">
        <f t="shared" si="2"/>
        <v>1629.15</v>
      </c>
    </row>
    <row r="16" spans="1:11" ht="19.5" customHeight="1">
      <c r="A16" s="47" t="s">
        <v>148</v>
      </c>
      <c r="B16" s="12" t="s">
        <v>149</v>
      </c>
      <c r="C16" s="69">
        <v>1307.3</v>
      </c>
      <c r="D16" s="69">
        <v>261.46</v>
      </c>
      <c r="E16" s="70"/>
      <c r="F16" s="70"/>
      <c r="G16" s="70"/>
      <c r="H16" s="71">
        <f t="shared" si="0"/>
        <v>1307.3</v>
      </c>
      <c r="I16" s="70">
        <v>20</v>
      </c>
      <c r="J16" s="71">
        <f t="shared" si="1"/>
        <v>20</v>
      </c>
      <c r="K16" s="72">
        <f t="shared" si="2"/>
        <v>1327.3</v>
      </c>
    </row>
    <row r="17" spans="1:11" ht="19.5" customHeight="1">
      <c r="A17" s="47" t="s">
        <v>150</v>
      </c>
      <c r="B17" s="12" t="s">
        <v>151</v>
      </c>
      <c r="C17" s="69">
        <v>1187.37</v>
      </c>
      <c r="D17" s="69">
        <v>237.47</v>
      </c>
      <c r="E17" s="70"/>
      <c r="F17" s="70"/>
      <c r="G17" s="70"/>
      <c r="H17" s="71">
        <f t="shared" si="0"/>
        <v>1187.37</v>
      </c>
      <c r="I17" s="70">
        <v>20</v>
      </c>
      <c r="J17" s="71">
        <f t="shared" si="1"/>
        <v>20</v>
      </c>
      <c r="K17" s="72">
        <f t="shared" si="2"/>
        <v>1207.37</v>
      </c>
    </row>
    <row r="18" spans="1:11" ht="19.5" customHeight="1">
      <c r="A18" s="47" t="s">
        <v>152</v>
      </c>
      <c r="B18" s="12" t="s">
        <v>153</v>
      </c>
      <c r="C18" s="69">
        <v>1063.43</v>
      </c>
      <c r="D18" s="69">
        <v>212.69</v>
      </c>
      <c r="E18" s="70"/>
      <c r="F18" s="70"/>
      <c r="G18" s="70"/>
      <c r="H18" s="71">
        <f t="shared" si="0"/>
        <v>1063.43</v>
      </c>
      <c r="I18" s="70">
        <v>20</v>
      </c>
      <c r="J18" s="71">
        <f t="shared" si="1"/>
        <v>20</v>
      </c>
      <c r="K18" s="72">
        <f t="shared" si="2"/>
        <v>1083.43</v>
      </c>
    </row>
    <row r="19" spans="1:11" ht="19.5" customHeight="1">
      <c r="A19" s="47" t="s">
        <v>154</v>
      </c>
      <c r="B19" s="12" t="s">
        <v>155</v>
      </c>
      <c r="C19" s="69">
        <v>931.49</v>
      </c>
      <c r="D19" s="69">
        <v>186.3</v>
      </c>
      <c r="E19" s="70"/>
      <c r="F19" s="70"/>
      <c r="G19" s="70"/>
      <c r="H19" s="71">
        <f t="shared" si="0"/>
        <v>931.49</v>
      </c>
      <c r="I19" s="70">
        <v>20</v>
      </c>
      <c r="J19" s="71">
        <f t="shared" si="1"/>
        <v>20</v>
      </c>
      <c r="K19" s="72">
        <f t="shared" si="2"/>
        <v>951.49</v>
      </c>
    </row>
    <row r="20" spans="1:11" ht="19.5" customHeight="1">
      <c r="A20" s="47" t="s">
        <v>156</v>
      </c>
      <c r="B20" s="12" t="s">
        <v>157</v>
      </c>
      <c r="C20" s="70">
        <v>799.59</v>
      </c>
      <c r="D20" s="70">
        <v>159.92</v>
      </c>
      <c r="E20" s="70"/>
      <c r="F20" s="70"/>
      <c r="G20" s="70"/>
      <c r="H20" s="71">
        <f t="shared" si="0"/>
        <v>799.59</v>
      </c>
      <c r="I20" s="70">
        <v>20</v>
      </c>
      <c r="J20" s="71">
        <f t="shared" si="1"/>
        <v>20</v>
      </c>
      <c r="K20" s="72">
        <f t="shared" si="2"/>
        <v>819.59</v>
      </c>
    </row>
    <row r="21" spans="1:11" ht="19.5" customHeight="1">
      <c r="A21" s="47" t="s">
        <v>158</v>
      </c>
      <c r="B21" s="12" t="s">
        <v>159</v>
      </c>
      <c r="C21" s="70">
        <v>639.65</v>
      </c>
      <c r="D21" s="70">
        <v>127.93</v>
      </c>
      <c r="E21" s="70"/>
      <c r="F21" s="70"/>
      <c r="G21" s="70"/>
      <c r="H21" s="71">
        <f t="shared" si="0"/>
        <v>639.65</v>
      </c>
      <c r="I21" s="70">
        <v>20</v>
      </c>
      <c r="J21" s="71">
        <f t="shared" si="1"/>
        <v>20</v>
      </c>
      <c r="K21" s="72">
        <f t="shared" si="2"/>
        <v>659.65</v>
      </c>
    </row>
    <row r="23" spans="3:11" ht="11.25">
      <c r="C23" s="73"/>
      <c r="D23" s="73"/>
      <c r="E23" s="73"/>
      <c r="F23" s="73"/>
      <c r="G23" s="73"/>
      <c r="H23" s="73"/>
      <c r="I23" s="73"/>
      <c r="J23" s="73"/>
      <c r="K23" s="73"/>
    </row>
    <row r="24" spans="3:11" ht="11.25">
      <c r="C24" s="74"/>
      <c r="D24" s="74"/>
      <c r="E24" s="74"/>
      <c r="F24" s="74"/>
      <c r="G24" s="74"/>
      <c r="H24" s="74"/>
      <c r="I24" s="74"/>
      <c r="J24" s="74"/>
      <c r="K24" s="74"/>
    </row>
  </sheetData>
  <mergeCells count="9">
    <mergeCell ref="A4:A5"/>
    <mergeCell ref="K4:K5"/>
    <mergeCell ref="E4:G4"/>
    <mergeCell ref="H4:H5"/>
    <mergeCell ref="J4:J5"/>
    <mergeCell ref="B4:B5"/>
    <mergeCell ref="C4:C5"/>
    <mergeCell ref="D4:D5"/>
    <mergeCell ref="I4:I5"/>
  </mergeCells>
  <printOptions horizontalCentered="1"/>
  <pageMargins left="0.5905511811023623" right="0.3937007874015748" top="0.984251968503937" bottom="0.3937007874015748" header="0" footer="0"/>
  <pageSetup fitToHeight="1" fitToWidth="1"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workbookViewId="0" topLeftCell="A1">
      <pane ySplit="4" topLeftCell="BM5" activePane="bottomLeft" state="frozen"/>
      <selection pane="topLeft" activeCell="A1" sqref="A1"/>
      <selection pane="bottomLeft" activeCell="A1" sqref="A1:K38"/>
    </sheetView>
  </sheetViews>
  <sheetFormatPr defaultColWidth="11.421875" defaultRowHeight="12.75"/>
  <cols>
    <col min="1" max="1" width="11.421875" style="75" customWidth="1"/>
    <col min="2" max="2" width="44.28125" style="75" customWidth="1"/>
    <col min="3" max="4" width="11.28125" style="75" customWidth="1"/>
    <col min="5" max="5" width="14.28125" style="75" customWidth="1"/>
    <col min="6" max="8" width="11.28125" style="75" customWidth="1"/>
    <col min="9" max="9" width="13.140625" style="75" customWidth="1"/>
    <col min="10" max="10" width="14.140625" style="75" customWidth="1"/>
    <col min="11" max="11" width="11.7109375" style="75" customWidth="1"/>
    <col min="12" max="16384" width="11.421875" style="75" customWidth="1"/>
  </cols>
  <sheetData>
    <row r="1" s="27" customFormat="1" ht="14.25">
      <c r="A1" s="38" t="s">
        <v>359</v>
      </c>
    </row>
    <row r="2" spans="1:11" s="29" customFormat="1" ht="14.25" customHeight="1">
      <c r="A2" s="38" t="s">
        <v>357</v>
      </c>
      <c r="C2" s="66"/>
      <c r="D2" s="66"/>
      <c r="E2" s="66"/>
      <c r="F2" s="66"/>
      <c r="G2" s="66"/>
      <c r="H2" s="66"/>
      <c r="K2" s="66"/>
    </row>
    <row r="3" spans="3:11" s="29" customFormat="1" ht="11.25" customHeight="1">
      <c r="C3" s="66"/>
      <c r="D3" s="66"/>
      <c r="E3" s="66"/>
      <c r="F3" s="66"/>
      <c r="G3" s="66"/>
      <c r="H3" s="66"/>
      <c r="K3" s="66"/>
    </row>
    <row r="4" spans="1:11" ht="31.5" customHeight="1">
      <c r="A4" s="67" t="s">
        <v>118</v>
      </c>
      <c r="B4" s="67" t="s">
        <v>117</v>
      </c>
      <c r="C4" s="67" t="s">
        <v>118</v>
      </c>
      <c r="D4" s="67" t="s">
        <v>160</v>
      </c>
      <c r="E4" s="67" t="s">
        <v>121</v>
      </c>
      <c r="F4" s="67" t="s">
        <v>161</v>
      </c>
      <c r="G4" s="67" t="s">
        <v>162</v>
      </c>
      <c r="H4" s="67" t="s">
        <v>163</v>
      </c>
      <c r="I4" s="67" t="s">
        <v>164</v>
      </c>
      <c r="J4" s="67" t="s">
        <v>123</v>
      </c>
      <c r="K4" s="67" t="s">
        <v>124</v>
      </c>
    </row>
    <row r="5" spans="1:11" ht="13.5" customHeight="1">
      <c r="A5" s="76" t="s">
        <v>165</v>
      </c>
      <c r="B5" s="77" t="s">
        <v>166</v>
      </c>
      <c r="C5" s="78">
        <v>3655</v>
      </c>
      <c r="D5" s="78">
        <f>'[1]SEPTIEMBRE_10 AUTORIDADES '!$I$23</f>
        <v>2298.72</v>
      </c>
      <c r="E5" s="79">
        <f aca="true" t="shared" si="0" ref="E5:E38">SUM(C5:D5)</f>
        <v>5953.719999999999</v>
      </c>
      <c r="F5" s="80"/>
      <c r="G5" s="81"/>
      <c r="H5" s="82">
        <v>1627.84</v>
      </c>
      <c r="I5" s="83"/>
      <c r="J5" s="79">
        <f aca="true" t="shared" si="1" ref="J5:J38">SUM(F5:H5)</f>
        <v>1627.84</v>
      </c>
      <c r="K5" s="84">
        <f aca="true" t="shared" si="2" ref="K5:K38">+J5+E5</f>
        <v>7581.5599999999995</v>
      </c>
    </row>
    <row r="6" spans="1:11" ht="13.5" customHeight="1">
      <c r="A6" s="85" t="s">
        <v>167</v>
      </c>
      <c r="B6" s="86" t="s">
        <v>168</v>
      </c>
      <c r="C6" s="78">
        <v>2741</v>
      </c>
      <c r="D6" s="78">
        <f>D5*75%</f>
        <v>1724.04</v>
      </c>
      <c r="E6" s="79">
        <f t="shared" si="0"/>
        <v>4465.04</v>
      </c>
      <c r="F6" s="87"/>
      <c r="G6" s="88"/>
      <c r="H6" s="89">
        <f>H5*75%</f>
        <v>1220.8799999999999</v>
      </c>
      <c r="I6" s="90"/>
      <c r="J6" s="79">
        <f t="shared" si="1"/>
        <v>1220.8799999999999</v>
      </c>
      <c r="K6" s="84">
        <f t="shared" si="2"/>
        <v>5685.92</v>
      </c>
    </row>
    <row r="7" spans="1:11" ht="13.5" customHeight="1">
      <c r="A7" s="76" t="s">
        <v>169</v>
      </c>
      <c r="B7" s="86" t="s">
        <v>170</v>
      </c>
      <c r="C7" s="78">
        <v>2500.1941</v>
      </c>
      <c r="D7" s="78"/>
      <c r="E7" s="79">
        <f t="shared" si="0"/>
        <v>2500.1941</v>
      </c>
      <c r="F7" s="80">
        <f>110*150%</f>
        <v>165</v>
      </c>
      <c r="G7" s="91">
        <v>30</v>
      </c>
      <c r="H7" s="82"/>
      <c r="I7" s="90" t="s">
        <v>171</v>
      </c>
      <c r="J7" s="79">
        <f t="shared" si="1"/>
        <v>195</v>
      </c>
      <c r="K7" s="84">
        <f t="shared" si="2"/>
        <v>2695.1941</v>
      </c>
    </row>
    <row r="8" spans="1:11" ht="13.5" customHeight="1">
      <c r="A8" s="85" t="s">
        <v>172</v>
      </c>
      <c r="B8" s="86" t="s">
        <v>173</v>
      </c>
      <c r="C8" s="78">
        <v>3159</v>
      </c>
      <c r="D8" s="78">
        <f>'[1]SEPTIEMBRE_10 AUTORIDADES '!$I$28</f>
        <v>1982.72</v>
      </c>
      <c r="E8" s="79">
        <f t="shared" si="0"/>
        <v>5141.72</v>
      </c>
      <c r="F8" s="87"/>
      <c r="G8" s="91"/>
      <c r="H8" s="92">
        <v>1334.46</v>
      </c>
      <c r="I8" s="90"/>
      <c r="J8" s="79">
        <f t="shared" si="1"/>
        <v>1334.46</v>
      </c>
      <c r="K8" s="84">
        <f t="shared" si="2"/>
        <v>6476.18</v>
      </c>
    </row>
    <row r="9" spans="1:11" ht="13.5" customHeight="1">
      <c r="A9" s="85" t="s">
        <v>174</v>
      </c>
      <c r="B9" s="86" t="s">
        <v>175</v>
      </c>
      <c r="C9" s="78">
        <v>2369</v>
      </c>
      <c r="D9" s="78">
        <f>D8*75%</f>
        <v>1487.04</v>
      </c>
      <c r="E9" s="79">
        <f t="shared" si="0"/>
        <v>3856.04</v>
      </c>
      <c r="F9" s="87"/>
      <c r="G9" s="91"/>
      <c r="H9" s="78">
        <f>H8*75%</f>
        <v>1000.845</v>
      </c>
      <c r="I9" s="90" t="s">
        <v>176</v>
      </c>
      <c r="J9" s="79">
        <f t="shared" si="1"/>
        <v>1000.845</v>
      </c>
      <c r="K9" s="84">
        <f t="shared" si="2"/>
        <v>4856.885</v>
      </c>
    </row>
    <row r="10" spans="1:11" ht="13.5" customHeight="1">
      <c r="A10" s="85" t="s">
        <v>177</v>
      </c>
      <c r="B10" s="86" t="s">
        <v>178</v>
      </c>
      <c r="C10" s="78">
        <v>2373.1530000000002</v>
      </c>
      <c r="D10" s="78"/>
      <c r="E10" s="79">
        <f t="shared" si="0"/>
        <v>2373.1530000000002</v>
      </c>
      <c r="F10" s="80">
        <f>110*150%</f>
        <v>165</v>
      </c>
      <c r="G10" s="91">
        <v>30</v>
      </c>
      <c r="H10" s="92"/>
      <c r="I10"/>
      <c r="J10" s="79">
        <f t="shared" si="1"/>
        <v>195</v>
      </c>
      <c r="K10" s="84">
        <f t="shared" si="2"/>
        <v>2568.1530000000002</v>
      </c>
    </row>
    <row r="11" spans="1:11" ht="13.5" customHeight="1">
      <c r="A11" s="85" t="s">
        <v>179</v>
      </c>
      <c r="B11" s="86" t="s">
        <v>180</v>
      </c>
      <c r="C11" s="78">
        <v>2422.2553000000003</v>
      </c>
      <c r="D11" s="78"/>
      <c r="E11" s="79">
        <f t="shared" si="0"/>
        <v>2422.2553000000003</v>
      </c>
      <c r="F11" s="80">
        <f>110*150%</f>
        <v>165</v>
      </c>
      <c r="G11" s="91">
        <v>30</v>
      </c>
      <c r="H11" s="92"/>
      <c r="I11" s="90" t="s">
        <v>181</v>
      </c>
      <c r="J11" s="79">
        <f t="shared" si="1"/>
        <v>195</v>
      </c>
      <c r="K11" s="84">
        <f t="shared" si="2"/>
        <v>2617.2553000000003</v>
      </c>
    </row>
    <row r="12" spans="1:11" ht="13.5" customHeight="1">
      <c r="A12" s="85" t="s">
        <v>182</v>
      </c>
      <c r="B12" s="86" t="s">
        <v>183</v>
      </c>
      <c r="C12" s="78">
        <v>2526</v>
      </c>
      <c r="D12" s="78">
        <f>'[1]SEPTIEMBRE_10 AUTORIDADES '!$I$37</f>
        <v>1363.61</v>
      </c>
      <c r="E12" s="79">
        <f t="shared" si="0"/>
        <v>3889.6099999999997</v>
      </c>
      <c r="F12" s="87"/>
      <c r="G12" s="91"/>
      <c r="H12" s="92">
        <v>591.64</v>
      </c>
      <c r="I12" s="90"/>
      <c r="J12" s="79">
        <f t="shared" si="1"/>
        <v>591.64</v>
      </c>
      <c r="K12" s="84">
        <f t="shared" si="2"/>
        <v>4481.25</v>
      </c>
    </row>
    <row r="13" spans="1:11" ht="13.5" customHeight="1">
      <c r="A13" s="85" t="s">
        <v>184</v>
      </c>
      <c r="B13" s="86" t="s">
        <v>185</v>
      </c>
      <c r="C13" s="78">
        <v>1894</v>
      </c>
      <c r="D13" s="78">
        <f>D12*75%</f>
        <v>1022.7075</v>
      </c>
      <c r="E13" s="79">
        <f t="shared" si="0"/>
        <v>2916.7075</v>
      </c>
      <c r="F13" s="87"/>
      <c r="G13" s="91"/>
      <c r="H13" s="78">
        <f>H12*75%</f>
        <v>443.73</v>
      </c>
      <c r="I13" s="90" t="s">
        <v>186</v>
      </c>
      <c r="J13" s="79">
        <f t="shared" si="1"/>
        <v>443.73</v>
      </c>
      <c r="K13" s="84">
        <f t="shared" si="2"/>
        <v>3360.4375</v>
      </c>
    </row>
    <row r="14" spans="1:11" ht="13.5" customHeight="1">
      <c r="A14" s="85" t="s">
        <v>187</v>
      </c>
      <c r="B14" s="86" t="s">
        <v>188</v>
      </c>
      <c r="C14" s="78">
        <v>2360.6767999999997</v>
      </c>
      <c r="D14" s="78"/>
      <c r="E14" s="79">
        <f t="shared" si="0"/>
        <v>2360.6767999999997</v>
      </c>
      <c r="F14" s="80">
        <f>110*150%</f>
        <v>165</v>
      </c>
      <c r="G14" s="91">
        <v>30</v>
      </c>
      <c r="H14" s="92"/>
      <c r="I14"/>
      <c r="J14" s="79">
        <f t="shared" si="1"/>
        <v>195</v>
      </c>
      <c r="K14" s="84">
        <f t="shared" si="2"/>
        <v>2555.6767999999997</v>
      </c>
    </row>
    <row r="15" spans="1:11" ht="13.5" customHeight="1">
      <c r="A15" s="93" t="s">
        <v>189</v>
      </c>
      <c r="B15" s="86" t="s">
        <v>190</v>
      </c>
      <c r="C15" s="78">
        <v>2422.2553000000003</v>
      </c>
      <c r="D15" s="78"/>
      <c r="E15" s="79">
        <f t="shared" si="0"/>
        <v>2422.2553000000003</v>
      </c>
      <c r="F15" s="80">
        <f>110*150%</f>
        <v>165</v>
      </c>
      <c r="G15" s="91">
        <v>30</v>
      </c>
      <c r="H15" s="92"/>
      <c r="I15" s="90" t="s">
        <v>191</v>
      </c>
      <c r="J15" s="79">
        <f t="shared" si="1"/>
        <v>195</v>
      </c>
      <c r="K15" s="84">
        <f t="shared" si="2"/>
        <v>2617.2553000000003</v>
      </c>
    </row>
    <row r="16" spans="1:11" ht="13.5" customHeight="1">
      <c r="A16" s="93" t="s">
        <v>192</v>
      </c>
      <c r="B16" s="86" t="s">
        <v>193</v>
      </c>
      <c r="C16" s="78">
        <v>3350.5338</v>
      </c>
      <c r="D16" s="78"/>
      <c r="E16" s="79">
        <f t="shared" si="0"/>
        <v>3350.5338</v>
      </c>
      <c r="F16" s="80">
        <f>110*150%</f>
        <v>165</v>
      </c>
      <c r="G16" s="91">
        <v>30</v>
      </c>
      <c r="H16" s="92"/>
      <c r="I16" s="90"/>
      <c r="J16" s="79">
        <f t="shared" si="1"/>
        <v>195</v>
      </c>
      <c r="K16" s="84">
        <f t="shared" si="2"/>
        <v>3545.5338</v>
      </c>
    </row>
    <row r="17" spans="1:11" ht="13.5" customHeight="1">
      <c r="A17" s="85" t="s">
        <v>194</v>
      </c>
      <c r="B17" s="86" t="s">
        <v>195</v>
      </c>
      <c r="C17" s="78">
        <f>'[1]SEPTIEMBRE_10 GABINETE'!$H$7</f>
        <v>1969</v>
      </c>
      <c r="D17" s="78">
        <f>'[1]SEPTIEMBRE_10 GABINETE'!$I$7</f>
        <v>1674.9920000000002</v>
      </c>
      <c r="E17" s="79">
        <f t="shared" si="0"/>
        <v>3643.992</v>
      </c>
      <c r="F17" s="94"/>
      <c r="G17" s="91"/>
      <c r="H17" s="92">
        <f>'[1]MAYO_10 GABINETE '!$L$7</f>
        <v>414.2</v>
      </c>
      <c r="I17" s="90" t="s">
        <v>196</v>
      </c>
      <c r="J17" s="79">
        <f t="shared" si="1"/>
        <v>414.2</v>
      </c>
      <c r="K17" s="84">
        <f t="shared" si="2"/>
        <v>4058.192</v>
      </c>
    </row>
    <row r="18" spans="1:11" ht="13.5" customHeight="1">
      <c r="A18" s="85" t="s">
        <v>197</v>
      </c>
      <c r="B18" s="86" t="s">
        <v>198</v>
      </c>
      <c r="C18" s="78">
        <v>1477</v>
      </c>
      <c r="D18" s="78">
        <f>D17*75%</f>
        <v>1256.2440000000001</v>
      </c>
      <c r="E18" s="79">
        <f t="shared" si="0"/>
        <v>2733.244</v>
      </c>
      <c r="F18" s="94"/>
      <c r="G18" s="91"/>
      <c r="H18" s="78">
        <f>H17*75%</f>
        <v>310.65</v>
      </c>
      <c r="I18"/>
      <c r="J18" s="79">
        <f t="shared" si="1"/>
        <v>310.65</v>
      </c>
      <c r="K18" s="84">
        <f t="shared" si="2"/>
        <v>3043.8940000000002</v>
      </c>
    </row>
    <row r="19" spans="1:11" ht="13.5" customHeight="1">
      <c r="A19" s="93" t="s">
        <v>199</v>
      </c>
      <c r="B19" s="86" t="s">
        <v>200</v>
      </c>
      <c r="C19" s="78">
        <v>2308.4501</v>
      </c>
      <c r="D19" s="95"/>
      <c r="E19" s="79">
        <f t="shared" si="0"/>
        <v>2308.4501</v>
      </c>
      <c r="F19" s="80">
        <f>110*150%</f>
        <v>165</v>
      </c>
      <c r="G19" s="91">
        <v>30</v>
      </c>
      <c r="H19" s="92"/>
      <c r="I19" s="90" t="s">
        <v>201</v>
      </c>
      <c r="J19" s="79">
        <f t="shared" si="1"/>
        <v>195</v>
      </c>
      <c r="K19" s="84">
        <f t="shared" si="2"/>
        <v>2503.4501</v>
      </c>
    </row>
    <row r="20" spans="1:11" ht="13.5" customHeight="1">
      <c r="A20" s="93" t="s">
        <v>202</v>
      </c>
      <c r="B20" s="86" t="s">
        <v>203</v>
      </c>
      <c r="C20" s="78">
        <v>2341.1921</v>
      </c>
      <c r="D20" s="95"/>
      <c r="E20" s="79">
        <f t="shared" si="0"/>
        <v>2341.1921</v>
      </c>
      <c r="F20" s="80">
        <f>110*150%</f>
        <v>165</v>
      </c>
      <c r="G20" s="91">
        <v>30</v>
      </c>
      <c r="H20" s="92"/>
      <c r="I20"/>
      <c r="J20" s="79">
        <f t="shared" si="1"/>
        <v>195</v>
      </c>
      <c r="K20" s="84">
        <f t="shared" si="2"/>
        <v>2536.1921</v>
      </c>
    </row>
    <row r="21" spans="1:11" ht="13.5" customHeight="1">
      <c r="A21" s="93" t="s">
        <v>204</v>
      </c>
      <c r="B21" s="86" t="s">
        <v>205</v>
      </c>
      <c r="C21" s="78">
        <v>3245.2886000000003</v>
      </c>
      <c r="D21" s="95"/>
      <c r="E21" s="79">
        <f t="shared" si="0"/>
        <v>3245.2886000000003</v>
      </c>
      <c r="F21" s="80">
        <f>110*150%</f>
        <v>165</v>
      </c>
      <c r="G21" s="91">
        <v>30</v>
      </c>
      <c r="H21" s="92"/>
      <c r="I21" s="90" t="s">
        <v>206</v>
      </c>
      <c r="J21" s="79">
        <f t="shared" si="1"/>
        <v>195</v>
      </c>
      <c r="K21" s="84">
        <f t="shared" si="2"/>
        <v>3440.2886000000003</v>
      </c>
    </row>
    <row r="22" spans="1:11" ht="13.5" customHeight="1">
      <c r="A22" s="93" t="s">
        <v>207</v>
      </c>
      <c r="B22" s="86" t="s">
        <v>208</v>
      </c>
      <c r="C22" s="78">
        <v>2031.7588</v>
      </c>
      <c r="D22" s="95"/>
      <c r="E22" s="79">
        <f t="shared" si="0"/>
        <v>2031.7588</v>
      </c>
      <c r="F22" s="80">
        <f>110*150%</f>
        <v>165</v>
      </c>
      <c r="G22" s="91">
        <v>30</v>
      </c>
      <c r="H22" s="92"/>
      <c r="I22"/>
      <c r="J22" s="79">
        <f t="shared" si="1"/>
        <v>195</v>
      </c>
      <c r="K22" s="84">
        <f t="shared" si="2"/>
        <v>2226.7588</v>
      </c>
    </row>
    <row r="23" spans="1:11" ht="13.5" customHeight="1">
      <c r="A23" s="93" t="s">
        <v>209</v>
      </c>
      <c r="B23" s="86" t="s">
        <v>210</v>
      </c>
      <c r="C23" s="78">
        <v>2232.0735000000004</v>
      </c>
      <c r="D23" s="95"/>
      <c r="E23" s="79">
        <f t="shared" si="0"/>
        <v>2232.0735000000004</v>
      </c>
      <c r="F23" s="80">
        <f>110*150%</f>
        <v>165</v>
      </c>
      <c r="G23" s="91">
        <v>30</v>
      </c>
      <c r="H23" s="92"/>
      <c r="I23" s="90" t="s">
        <v>211</v>
      </c>
      <c r="J23" s="79">
        <f t="shared" si="1"/>
        <v>195</v>
      </c>
      <c r="K23" s="84">
        <f t="shared" si="2"/>
        <v>2427.0735000000004</v>
      </c>
    </row>
    <row r="24" spans="1:11" ht="13.5" customHeight="1">
      <c r="A24" s="93" t="s">
        <v>212</v>
      </c>
      <c r="B24" s="86" t="s">
        <v>213</v>
      </c>
      <c r="C24" s="78">
        <v>1498.428</v>
      </c>
      <c r="D24" s="95"/>
      <c r="E24" s="79">
        <f t="shared" si="0"/>
        <v>1498.428</v>
      </c>
      <c r="F24" s="94">
        <f>55*150%</f>
        <v>82.5</v>
      </c>
      <c r="G24" s="91">
        <v>30</v>
      </c>
      <c r="H24" s="92"/>
      <c r="I24"/>
      <c r="J24" s="79">
        <f t="shared" si="1"/>
        <v>112.5</v>
      </c>
      <c r="K24" s="84">
        <f t="shared" si="2"/>
        <v>1610.928</v>
      </c>
    </row>
    <row r="25" spans="1:11" ht="13.5" customHeight="1">
      <c r="A25" s="93" t="s">
        <v>214</v>
      </c>
      <c r="B25" s="86" t="s">
        <v>213</v>
      </c>
      <c r="C25" s="78">
        <v>1498.428</v>
      </c>
      <c r="D25" s="95"/>
      <c r="E25" s="79">
        <f t="shared" si="0"/>
        <v>1498.428</v>
      </c>
      <c r="F25" s="94">
        <f>55*150%</f>
        <v>82.5</v>
      </c>
      <c r="G25" s="91">
        <v>30</v>
      </c>
      <c r="H25" s="92"/>
      <c r="I25" s="90" t="s">
        <v>215</v>
      </c>
      <c r="J25" s="79">
        <f t="shared" si="1"/>
        <v>112.5</v>
      </c>
      <c r="K25" s="84">
        <f t="shared" si="2"/>
        <v>1610.928</v>
      </c>
    </row>
    <row r="26" spans="1:11" ht="13.5" customHeight="1">
      <c r="A26" s="93" t="s">
        <v>216</v>
      </c>
      <c r="B26" s="96" t="s">
        <v>217</v>
      </c>
      <c r="C26" s="78">
        <v>2059.75</v>
      </c>
      <c r="D26" s="95"/>
      <c r="E26" s="79">
        <f t="shared" si="0"/>
        <v>2059.75</v>
      </c>
      <c r="F26" s="80">
        <f>110*150%</f>
        <v>165</v>
      </c>
      <c r="G26" s="91">
        <v>30</v>
      </c>
      <c r="H26" s="92"/>
      <c r="I26"/>
      <c r="J26" s="79">
        <f t="shared" si="1"/>
        <v>195</v>
      </c>
      <c r="K26" s="84">
        <f t="shared" si="2"/>
        <v>2254.75</v>
      </c>
    </row>
    <row r="27" spans="1:11" ht="13.5" customHeight="1">
      <c r="A27" s="93" t="s">
        <v>218</v>
      </c>
      <c r="B27" s="96" t="s">
        <v>219</v>
      </c>
      <c r="C27" s="78">
        <v>3047.146</v>
      </c>
      <c r="D27" s="95"/>
      <c r="E27" s="79">
        <f t="shared" si="0"/>
        <v>3047.146</v>
      </c>
      <c r="F27" s="80">
        <f>110*150%</f>
        <v>165</v>
      </c>
      <c r="G27" s="91">
        <v>30</v>
      </c>
      <c r="H27" s="92"/>
      <c r="I27" s="1" t="s">
        <v>220</v>
      </c>
      <c r="J27" s="79">
        <f t="shared" si="1"/>
        <v>195</v>
      </c>
      <c r="K27" s="84">
        <f t="shared" si="2"/>
        <v>3242.146</v>
      </c>
    </row>
    <row r="28" spans="1:11" ht="13.5" customHeight="1">
      <c r="A28" s="93" t="s">
        <v>221</v>
      </c>
      <c r="B28" s="96" t="s">
        <v>222</v>
      </c>
      <c r="C28" s="78">
        <v>1422.8325</v>
      </c>
      <c r="D28" s="95"/>
      <c r="E28" s="79">
        <f t="shared" si="0"/>
        <v>1422.8325</v>
      </c>
      <c r="F28" s="94">
        <f>55*150%</f>
        <v>82.5</v>
      </c>
      <c r="G28" s="91">
        <v>30</v>
      </c>
      <c r="H28" s="92"/>
      <c r="I28"/>
      <c r="J28" s="79">
        <f t="shared" si="1"/>
        <v>112.5</v>
      </c>
      <c r="K28" s="84">
        <f t="shared" si="2"/>
        <v>1535.3325</v>
      </c>
    </row>
    <row r="29" spans="1:11" ht="13.5" customHeight="1">
      <c r="A29" s="93" t="s">
        <v>223</v>
      </c>
      <c r="B29" s="96" t="s">
        <v>222</v>
      </c>
      <c r="C29" s="78">
        <v>1422.8325</v>
      </c>
      <c r="D29" s="95"/>
      <c r="E29" s="79">
        <f t="shared" si="0"/>
        <v>1422.8325</v>
      </c>
      <c r="F29" s="94">
        <f>55*150%</f>
        <v>82.5</v>
      </c>
      <c r="G29" s="91">
        <v>30</v>
      </c>
      <c r="H29" s="92"/>
      <c r="I29" s="90" t="s">
        <v>224</v>
      </c>
      <c r="J29" s="79">
        <f t="shared" si="1"/>
        <v>112.5</v>
      </c>
      <c r="K29" s="84">
        <f t="shared" si="2"/>
        <v>1535.3325</v>
      </c>
    </row>
    <row r="30" spans="1:11" ht="13.5" customHeight="1">
      <c r="A30" s="93" t="s">
        <v>225</v>
      </c>
      <c r="B30" s="96" t="s">
        <v>226</v>
      </c>
      <c r="C30" s="78">
        <v>2021.5938</v>
      </c>
      <c r="D30" s="95"/>
      <c r="E30" s="79">
        <f t="shared" si="0"/>
        <v>2021.5938</v>
      </c>
      <c r="F30" s="80">
        <f>110*150%</f>
        <v>165</v>
      </c>
      <c r="G30" s="91">
        <v>30</v>
      </c>
      <c r="H30" s="92"/>
      <c r="I30"/>
      <c r="J30" s="79">
        <f t="shared" si="1"/>
        <v>195</v>
      </c>
      <c r="K30" s="84">
        <f t="shared" si="2"/>
        <v>2216.5938</v>
      </c>
    </row>
    <row r="31" spans="1:11" ht="13.5" customHeight="1">
      <c r="A31" s="93" t="s">
        <v>227</v>
      </c>
      <c r="B31" s="96" t="s">
        <v>228</v>
      </c>
      <c r="C31" s="78">
        <v>2991.3776</v>
      </c>
      <c r="D31" s="95"/>
      <c r="E31" s="79">
        <f t="shared" si="0"/>
        <v>2991.3776</v>
      </c>
      <c r="F31" s="80">
        <f>110*150%</f>
        <v>165</v>
      </c>
      <c r="G31" s="91">
        <v>30</v>
      </c>
      <c r="H31" s="92"/>
      <c r="I31" s="90" t="s">
        <v>229</v>
      </c>
      <c r="J31" s="79">
        <f t="shared" si="1"/>
        <v>195</v>
      </c>
      <c r="K31" s="84">
        <f t="shared" si="2"/>
        <v>3186.3776</v>
      </c>
    </row>
    <row r="32" spans="1:11" ht="13.5" customHeight="1">
      <c r="A32" s="85" t="s">
        <v>230</v>
      </c>
      <c r="B32" s="96" t="s">
        <v>231</v>
      </c>
      <c r="C32" s="78">
        <v>2023.1774</v>
      </c>
      <c r="D32" s="95"/>
      <c r="E32" s="79">
        <f t="shared" si="0"/>
        <v>2023.1774</v>
      </c>
      <c r="F32" s="80">
        <f>110*150%</f>
        <v>165</v>
      </c>
      <c r="G32" s="91">
        <v>30</v>
      </c>
      <c r="H32" s="92"/>
      <c r="I32"/>
      <c r="J32" s="79">
        <f t="shared" si="1"/>
        <v>195</v>
      </c>
      <c r="K32" s="84">
        <f t="shared" si="2"/>
        <v>2218.1774</v>
      </c>
    </row>
    <row r="33" spans="1:11" ht="13.5" customHeight="1">
      <c r="A33" s="85" t="s">
        <v>232</v>
      </c>
      <c r="B33" s="96" t="s">
        <v>233</v>
      </c>
      <c r="C33" s="78">
        <v>2025.51</v>
      </c>
      <c r="D33" s="95"/>
      <c r="E33" s="79">
        <f t="shared" si="0"/>
        <v>2025.51</v>
      </c>
      <c r="F33" s="80">
        <f>110*150%</f>
        <v>165</v>
      </c>
      <c r="G33" s="91">
        <v>30</v>
      </c>
      <c r="H33" s="92"/>
      <c r="I33" s="90" t="s">
        <v>234</v>
      </c>
      <c r="J33" s="79">
        <f t="shared" si="1"/>
        <v>195</v>
      </c>
      <c r="K33" s="84">
        <f t="shared" si="2"/>
        <v>2220.51</v>
      </c>
    </row>
    <row r="34" spans="1:11" ht="13.5" customHeight="1">
      <c r="A34" s="85" t="s">
        <v>235</v>
      </c>
      <c r="B34" s="96" t="s">
        <v>236</v>
      </c>
      <c r="C34" s="78">
        <v>1436.8602</v>
      </c>
      <c r="D34" s="95"/>
      <c r="E34" s="79">
        <f t="shared" si="0"/>
        <v>1436.8602</v>
      </c>
      <c r="F34" s="94">
        <f>55*150%</f>
        <v>82.5</v>
      </c>
      <c r="G34" s="91">
        <v>30</v>
      </c>
      <c r="H34" s="92"/>
      <c r="I34" s="90"/>
      <c r="J34" s="79">
        <f t="shared" si="1"/>
        <v>112.5</v>
      </c>
      <c r="K34" s="84">
        <f t="shared" si="2"/>
        <v>1549.3602</v>
      </c>
    </row>
    <row r="35" spans="1:11" ht="13.5" customHeight="1">
      <c r="A35" s="85" t="s">
        <v>237</v>
      </c>
      <c r="B35" s="96" t="s">
        <v>238</v>
      </c>
      <c r="C35" s="78">
        <v>1411.1267</v>
      </c>
      <c r="D35" s="95"/>
      <c r="E35" s="79">
        <f t="shared" si="0"/>
        <v>1411.1267</v>
      </c>
      <c r="F35" s="94">
        <f>55*150%</f>
        <v>82.5</v>
      </c>
      <c r="G35" s="91">
        <v>30</v>
      </c>
      <c r="H35" s="92"/>
      <c r="I35" s="90"/>
      <c r="J35" s="79">
        <f t="shared" si="1"/>
        <v>112.5</v>
      </c>
      <c r="K35" s="84">
        <f t="shared" si="2"/>
        <v>1523.6267</v>
      </c>
    </row>
    <row r="36" spans="1:11" ht="13.5" customHeight="1">
      <c r="A36" s="85" t="s">
        <v>239</v>
      </c>
      <c r="B36" s="96" t="s">
        <v>240</v>
      </c>
      <c r="C36" s="78">
        <v>1853.6466000000003</v>
      </c>
      <c r="D36" s="95"/>
      <c r="E36" s="79">
        <f t="shared" si="0"/>
        <v>1853.6466000000003</v>
      </c>
      <c r="F36" s="87">
        <f>99*150%</f>
        <v>148.5</v>
      </c>
      <c r="G36" s="91">
        <v>30</v>
      </c>
      <c r="H36" s="97"/>
      <c r="I36" s="98"/>
      <c r="J36" s="79">
        <f t="shared" si="1"/>
        <v>178.5</v>
      </c>
      <c r="K36" s="84">
        <f t="shared" si="2"/>
        <v>2032.1466000000003</v>
      </c>
    </row>
    <row r="37" spans="1:11" ht="13.5" customHeight="1">
      <c r="A37" s="85" t="s">
        <v>241</v>
      </c>
      <c r="B37" s="96" t="s">
        <v>242</v>
      </c>
      <c r="C37" s="78">
        <v>2013.9112000000002</v>
      </c>
      <c r="D37" s="95"/>
      <c r="E37" s="79">
        <f t="shared" si="0"/>
        <v>2013.9112000000002</v>
      </c>
      <c r="F37" s="80">
        <f>110*150%</f>
        <v>165</v>
      </c>
      <c r="G37" s="99">
        <v>30</v>
      </c>
      <c r="H37" s="100"/>
      <c r="I37" s="101"/>
      <c r="J37" s="79">
        <f t="shared" si="1"/>
        <v>195</v>
      </c>
      <c r="K37" s="84">
        <f t="shared" si="2"/>
        <v>2208.9112000000005</v>
      </c>
    </row>
    <row r="38" spans="1:11" ht="13.5" customHeight="1">
      <c r="A38" s="85" t="s">
        <v>243</v>
      </c>
      <c r="B38" s="96" t="s">
        <v>244</v>
      </c>
      <c r="C38" s="78">
        <v>134.94840000000002</v>
      </c>
      <c r="D38" s="95"/>
      <c r="E38" s="79">
        <f t="shared" si="0"/>
        <v>134.94840000000002</v>
      </c>
      <c r="F38" s="87">
        <f>7.33*150%</f>
        <v>10.995000000000001</v>
      </c>
      <c r="G38" s="101">
        <v>2</v>
      </c>
      <c r="H38" s="102"/>
      <c r="I38" s="103">
        <f>1840/15</f>
        <v>122.66666666666667</v>
      </c>
      <c r="J38" s="79">
        <f t="shared" si="1"/>
        <v>12.995000000000001</v>
      </c>
      <c r="K38" s="84">
        <f t="shared" si="2"/>
        <v>147.94340000000003</v>
      </c>
    </row>
    <row r="39" spans="3:11" ht="11.25">
      <c r="C39" s="104"/>
      <c r="D39" s="104"/>
      <c r="E39" s="104"/>
      <c r="F39" s="104"/>
      <c r="G39" s="104"/>
      <c r="H39" s="104"/>
      <c r="I39" s="104"/>
      <c r="J39" s="104"/>
      <c r="K39" s="104"/>
    </row>
    <row r="40" spans="3:11" ht="11.25">
      <c r="C40" s="104"/>
      <c r="D40" s="104"/>
      <c r="E40" s="104"/>
      <c r="F40" s="104"/>
      <c r="G40" s="104"/>
      <c r="H40" s="104"/>
      <c r="I40" s="104"/>
      <c r="J40" s="104"/>
      <c r="K40" s="104"/>
    </row>
    <row r="41" spans="3:11" ht="11.25">
      <c r="C41" s="104"/>
      <c r="D41" s="104"/>
      <c r="E41" s="104"/>
      <c r="F41" s="104"/>
      <c r="G41" s="104"/>
      <c r="H41" s="104"/>
      <c r="I41" s="104"/>
      <c r="J41" s="104"/>
      <c r="K41" s="104"/>
    </row>
    <row r="42" spans="3:11" ht="11.25">
      <c r="C42" s="104"/>
      <c r="D42" s="104"/>
      <c r="E42" s="104"/>
      <c r="F42" s="104"/>
      <c r="G42" s="104"/>
      <c r="H42" s="104"/>
      <c r="I42" s="104"/>
      <c r="J42" s="104"/>
      <c r="K42" s="104"/>
    </row>
    <row r="43" spans="3:11" ht="11.25">
      <c r="C43" s="104"/>
      <c r="D43" s="104"/>
      <c r="E43" s="104"/>
      <c r="F43" s="104"/>
      <c r="G43" s="104"/>
      <c r="H43" s="104"/>
      <c r="I43" s="104"/>
      <c r="J43" s="104"/>
      <c r="K43" s="104"/>
    </row>
    <row r="44" spans="3:11" ht="11.25">
      <c r="C44" s="104"/>
      <c r="D44" s="104"/>
      <c r="E44" s="104"/>
      <c r="F44" s="104"/>
      <c r="G44" s="104"/>
      <c r="H44" s="104"/>
      <c r="I44" s="104"/>
      <c r="J44" s="104"/>
      <c r="K44" s="104"/>
    </row>
    <row r="45" spans="3:11" ht="11.25">
      <c r="C45" s="104"/>
      <c r="D45" s="104"/>
      <c r="E45" s="104"/>
      <c r="F45" s="104"/>
      <c r="G45" s="104"/>
      <c r="H45" s="104"/>
      <c r="I45" s="104"/>
      <c r="J45" s="104"/>
      <c r="K45" s="104"/>
    </row>
    <row r="46" spans="3:11" ht="11.25">
      <c r="C46" s="104"/>
      <c r="D46" s="104"/>
      <c r="E46" s="104"/>
      <c r="F46" s="104"/>
      <c r="G46" s="104"/>
      <c r="H46" s="104"/>
      <c r="I46" s="104"/>
      <c r="J46" s="104"/>
      <c r="K46" s="104"/>
    </row>
    <row r="47" spans="3:11" ht="11.25">
      <c r="C47" s="104"/>
      <c r="D47" s="104"/>
      <c r="E47" s="104"/>
      <c r="F47" s="104"/>
      <c r="G47" s="104"/>
      <c r="H47" s="104"/>
      <c r="I47" s="104"/>
      <c r="J47" s="104"/>
      <c r="K47" s="104"/>
    </row>
    <row r="48" spans="3:11" ht="11.25">
      <c r="C48" s="104"/>
      <c r="D48" s="104"/>
      <c r="E48" s="104"/>
      <c r="F48" s="104"/>
      <c r="G48" s="104"/>
      <c r="H48" s="104"/>
      <c r="I48" s="104"/>
      <c r="J48" s="104"/>
      <c r="K48" s="104"/>
    </row>
    <row r="49" spans="3:11" ht="11.25">
      <c r="C49" s="104"/>
      <c r="D49" s="104"/>
      <c r="E49" s="104"/>
      <c r="F49" s="104"/>
      <c r="G49" s="104"/>
      <c r="H49" s="104"/>
      <c r="I49" s="104"/>
      <c r="J49" s="104"/>
      <c r="K49" s="104"/>
    </row>
    <row r="50" spans="3:11" ht="11.25">
      <c r="C50" s="104"/>
      <c r="D50" s="104"/>
      <c r="E50" s="104"/>
      <c r="F50" s="104"/>
      <c r="G50" s="104"/>
      <c r="H50" s="104"/>
      <c r="I50" s="104"/>
      <c r="J50" s="104"/>
      <c r="K50" s="104"/>
    </row>
    <row r="51" spans="3:11" ht="11.25">
      <c r="C51" s="104"/>
      <c r="D51" s="104"/>
      <c r="E51" s="104"/>
      <c r="F51" s="104"/>
      <c r="G51" s="104"/>
      <c r="H51" s="104"/>
      <c r="I51" s="104"/>
      <c r="J51" s="104"/>
      <c r="K51" s="104"/>
    </row>
    <row r="52" spans="3:11" ht="11.25">
      <c r="C52" s="104"/>
      <c r="D52" s="104"/>
      <c r="E52" s="104"/>
      <c r="F52" s="104"/>
      <c r="G52" s="104"/>
      <c r="H52" s="104"/>
      <c r="I52" s="104"/>
      <c r="J52" s="104"/>
      <c r="K52" s="104"/>
    </row>
    <row r="53" spans="3:11" ht="11.25">
      <c r="C53" s="104"/>
      <c r="D53" s="104"/>
      <c r="E53" s="104"/>
      <c r="F53" s="104"/>
      <c r="G53" s="104"/>
      <c r="H53" s="104"/>
      <c r="I53" s="104"/>
      <c r="J53" s="104"/>
      <c r="K53" s="104"/>
    </row>
    <row r="54" spans="3:11" ht="11.25">
      <c r="C54" s="104"/>
      <c r="D54" s="104"/>
      <c r="E54" s="104"/>
      <c r="F54" s="104"/>
      <c r="G54" s="104"/>
      <c r="H54" s="104"/>
      <c r="I54" s="104"/>
      <c r="J54" s="104"/>
      <c r="K54" s="104"/>
    </row>
    <row r="55" spans="3:11" ht="11.25">
      <c r="C55" s="104"/>
      <c r="D55" s="104"/>
      <c r="E55" s="104"/>
      <c r="F55" s="104"/>
      <c r="G55" s="104"/>
      <c r="H55" s="104"/>
      <c r="I55" s="104"/>
      <c r="J55" s="104"/>
      <c r="K55" s="104"/>
    </row>
    <row r="56" spans="3:11" ht="11.25">
      <c r="C56" s="104"/>
      <c r="D56" s="104"/>
      <c r="E56" s="104"/>
      <c r="F56" s="104"/>
      <c r="G56" s="104"/>
      <c r="H56" s="104"/>
      <c r="I56" s="104"/>
      <c r="J56" s="104"/>
      <c r="K56" s="104"/>
    </row>
    <row r="57" spans="3:11" ht="11.25">
      <c r="C57" s="104"/>
      <c r="D57" s="104"/>
      <c r="E57" s="104"/>
      <c r="F57" s="104"/>
      <c r="G57" s="104"/>
      <c r="H57" s="104"/>
      <c r="I57" s="104"/>
      <c r="J57" s="104"/>
      <c r="K57" s="104"/>
    </row>
    <row r="58" spans="3:11" ht="11.25">
      <c r="C58" s="104"/>
      <c r="D58" s="104"/>
      <c r="E58" s="104"/>
      <c r="F58" s="104"/>
      <c r="G58" s="104"/>
      <c r="H58" s="104"/>
      <c r="I58" s="104"/>
      <c r="J58" s="104"/>
      <c r="K58" s="104"/>
    </row>
    <row r="59" spans="3:11" ht="11.25">
      <c r="C59" s="104"/>
      <c r="D59" s="104"/>
      <c r="E59" s="104"/>
      <c r="F59" s="104"/>
      <c r="G59" s="104"/>
      <c r="H59" s="104"/>
      <c r="I59" s="104"/>
      <c r="J59" s="104"/>
      <c r="K59" s="104"/>
    </row>
    <row r="60" spans="3:11" ht="11.25">
      <c r="C60" s="104"/>
      <c r="D60" s="104"/>
      <c r="E60" s="104"/>
      <c r="F60" s="104"/>
      <c r="G60" s="104"/>
      <c r="H60" s="104"/>
      <c r="I60" s="104"/>
      <c r="J60" s="104"/>
      <c r="K60" s="104"/>
    </row>
    <row r="61" spans="3:11" ht="11.25">
      <c r="C61" s="104"/>
      <c r="D61" s="104"/>
      <c r="E61" s="104"/>
      <c r="F61" s="104"/>
      <c r="G61" s="104"/>
      <c r="H61" s="104"/>
      <c r="I61" s="104"/>
      <c r="J61" s="104"/>
      <c r="K61" s="104"/>
    </row>
    <row r="62" spans="3:11" ht="11.25">
      <c r="C62" s="104"/>
      <c r="D62" s="104"/>
      <c r="E62" s="104"/>
      <c r="F62" s="104"/>
      <c r="G62" s="104"/>
      <c r="H62" s="104"/>
      <c r="I62" s="104"/>
      <c r="J62" s="104"/>
      <c r="K62" s="104"/>
    </row>
    <row r="63" spans="3:11" ht="11.25">
      <c r="C63" s="104"/>
      <c r="D63" s="104"/>
      <c r="E63" s="104"/>
      <c r="F63" s="104"/>
      <c r="G63" s="104"/>
      <c r="H63" s="104"/>
      <c r="I63" s="104"/>
      <c r="J63" s="104"/>
      <c r="K63" s="104"/>
    </row>
    <row r="64" spans="3:11" ht="11.25">
      <c r="C64" s="104"/>
      <c r="D64" s="104"/>
      <c r="E64" s="104"/>
      <c r="F64" s="104"/>
      <c r="G64" s="104"/>
      <c r="H64" s="104"/>
      <c r="I64" s="104"/>
      <c r="J64" s="104"/>
      <c r="K64" s="104"/>
    </row>
    <row r="65" spans="3:11" ht="11.25">
      <c r="C65" s="104"/>
      <c r="D65" s="104"/>
      <c r="E65" s="104"/>
      <c r="F65" s="104"/>
      <c r="G65" s="104"/>
      <c r="H65" s="104"/>
      <c r="I65" s="104"/>
      <c r="J65" s="104"/>
      <c r="K65" s="104"/>
    </row>
    <row r="66" spans="3:11" ht="11.25">
      <c r="C66" s="104"/>
      <c r="D66" s="104"/>
      <c r="E66" s="104"/>
      <c r="F66" s="104"/>
      <c r="G66" s="104"/>
      <c r="H66" s="104"/>
      <c r="I66" s="104"/>
      <c r="J66" s="104"/>
      <c r="K66" s="104"/>
    </row>
    <row r="67" spans="3:11" ht="11.25">
      <c r="C67" s="104"/>
      <c r="D67" s="104"/>
      <c r="E67" s="104"/>
      <c r="F67" s="104"/>
      <c r="G67" s="104"/>
      <c r="H67" s="104"/>
      <c r="I67" s="104"/>
      <c r="J67" s="104"/>
      <c r="K67" s="104"/>
    </row>
    <row r="68" spans="3:11" ht="11.25">
      <c r="C68" s="104"/>
      <c r="D68" s="104"/>
      <c r="E68" s="104"/>
      <c r="F68" s="104"/>
      <c r="G68" s="104"/>
      <c r="H68" s="104"/>
      <c r="I68" s="104"/>
      <c r="J68" s="104"/>
      <c r="K68" s="104"/>
    </row>
    <row r="69" spans="3:11" ht="11.25">
      <c r="C69" s="104"/>
      <c r="D69" s="104"/>
      <c r="E69" s="104"/>
      <c r="F69" s="104"/>
      <c r="G69" s="104"/>
      <c r="H69" s="104"/>
      <c r="I69" s="104"/>
      <c r="J69" s="104"/>
      <c r="K69" s="104"/>
    </row>
    <row r="70" spans="3:11" ht="11.25">
      <c r="C70" s="104"/>
      <c r="D70" s="104"/>
      <c r="E70" s="104"/>
      <c r="F70" s="104"/>
      <c r="G70" s="104"/>
      <c r="H70" s="104"/>
      <c r="I70" s="104"/>
      <c r="J70" s="104"/>
      <c r="K70" s="104"/>
    </row>
    <row r="71" spans="3:11" ht="11.25">
      <c r="C71" s="104"/>
      <c r="D71" s="104"/>
      <c r="E71" s="104"/>
      <c r="F71" s="104"/>
      <c r="G71" s="104"/>
      <c r="H71" s="104"/>
      <c r="I71" s="104"/>
      <c r="J71" s="104"/>
      <c r="K71" s="104"/>
    </row>
    <row r="72" spans="3:11" ht="11.25">
      <c r="C72" s="104"/>
      <c r="D72" s="104"/>
      <c r="E72" s="104"/>
      <c r="F72" s="104"/>
      <c r="G72" s="104"/>
      <c r="H72" s="104"/>
      <c r="I72" s="104"/>
      <c r="J72" s="104"/>
      <c r="K72" s="104"/>
    </row>
    <row r="73" spans="3:11" ht="11.25">
      <c r="C73" s="104"/>
      <c r="D73" s="104"/>
      <c r="E73" s="104"/>
      <c r="F73" s="104"/>
      <c r="G73" s="104"/>
      <c r="H73" s="104"/>
      <c r="I73" s="104"/>
      <c r="J73" s="104"/>
      <c r="K73" s="104"/>
    </row>
    <row r="74" spans="3:11" ht="11.25">
      <c r="C74" s="104"/>
      <c r="D74" s="104"/>
      <c r="E74" s="104"/>
      <c r="F74" s="104"/>
      <c r="G74" s="104"/>
      <c r="H74" s="104"/>
      <c r="I74" s="104"/>
      <c r="J74" s="104"/>
      <c r="K74" s="104"/>
    </row>
    <row r="75" spans="3:11" ht="11.25">
      <c r="C75" s="104"/>
      <c r="D75" s="104"/>
      <c r="E75" s="104"/>
      <c r="F75" s="104"/>
      <c r="G75" s="104"/>
      <c r="H75" s="104"/>
      <c r="I75" s="104"/>
      <c r="J75" s="104"/>
      <c r="K75" s="104"/>
    </row>
    <row r="76" spans="3:11" ht="11.25">
      <c r="C76" s="104"/>
      <c r="D76" s="104"/>
      <c r="E76" s="104"/>
      <c r="F76" s="104"/>
      <c r="G76" s="104"/>
      <c r="H76" s="104"/>
      <c r="I76" s="104"/>
      <c r="J76" s="104"/>
      <c r="K76" s="104"/>
    </row>
    <row r="77" spans="3:11" ht="11.25">
      <c r="C77" s="104"/>
      <c r="D77" s="104"/>
      <c r="E77" s="104"/>
      <c r="F77" s="104"/>
      <c r="G77" s="104"/>
      <c r="H77" s="104"/>
      <c r="I77" s="104"/>
      <c r="J77" s="104"/>
      <c r="K77" s="104"/>
    </row>
    <row r="78" spans="3:11" ht="11.25">
      <c r="C78" s="104"/>
      <c r="D78" s="104"/>
      <c r="E78" s="104"/>
      <c r="F78" s="104"/>
      <c r="G78" s="104"/>
      <c r="H78" s="104"/>
      <c r="I78" s="104"/>
      <c r="J78" s="104"/>
      <c r="K78" s="104"/>
    </row>
    <row r="79" spans="3:11" ht="11.25">
      <c r="C79" s="104"/>
      <c r="D79" s="104"/>
      <c r="E79" s="104"/>
      <c r="F79" s="104"/>
      <c r="G79" s="104"/>
      <c r="H79" s="104"/>
      <c r="I79" s="104"/>
      <c r="J79" s="104"/>
      <c r="K79" s="104"/>
    </row>
    <row r="80" spans="3:11" ht="11.25">
      <c r="C80" s="104"/>
      <c r="D80" s="104"/>
      <c r="E80" s="104"/>
      <c r="F80" s="104"/>
      <c r="G80" s="104"/>
      <c r="H80" s="104"/>
      <c r="I80" s="104"/>
      <c r="J80" s="104"/>
      <c r="K80" s="104"/>
    </row>
    <row r="81" spans="3:11" ht="11.25">
      <c r="C81" s="104"/>
      <c r="D81" s="104"/>
      <c r="E81" s="104"/>
      <c r="F81" s="104"/>
      <c r="G81" s="104"/>
      <c r="H81" s="104"/>
      <c r="I81" s="104"/>
      <c r="J81" s="104"/>
      <c r="K81" s="104"/>
    </row>
  </sheetData>
  <printOptions horizontalCentered="1"/>
  <pageMargins left="0.5905511811023623" right="0.3937007874015748" top="0.984251968503937" bottom="0" header="0" footer="0"/>
  <pageSetup fitToHeight="1" fitToWidth="1" horizontalDpi="600" verticalDpi="600" orientation="landscape" paperSize="9" scale="83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workbookViewId="0" topLeftCell="A1">
      <selection activeCell="C21" sqref="C21"/>
    </sheetView>
  </sheetViews>
  <sheetFormatPr defaultColWidth="11.421875" defaultRowHeight="12.75"/>
  <cols>
    <col min="1" max="1" width="12.7109375" style="29" customWidth="1"/>
    <col min="2" max="2" width="11.7109375" style="66" customWidth="1"/>
    <col min="3" max="3" width="14.140625" style="66" customWidth="1"/>
    <col min="4" max="4" width="13.57421875" style="66" customWidth="1"/>
    <col min="5" max="5" width="14.7109375" style="66" customWidth="1"/>
    <col min="6" max="6" width="11.7109375" style="66" customWidth="1"/>
    <col min="7" max="7" width="14.7109375" style="66" customWidth="1"/>
    <col min="8" max="8" width="14.7109375" style="29" customWidth="1"/>
    <col min="9" max="16384" width="11.421875" style="29" customWidth="1"/>
  </cols>
  <sheetData>
    <row r="1" s="27" customFormat="1" ht="14.25">
      <c r="A1" s="38" t="s">
        <v>361</v>
      </c>
    </row>
    <row r="2" ht="14.25" customHeight="1">
      <c r="A2" s="38" t="s">
        <v>360</v>
      </c>
    </row>
    <row r="3" ht="19.5" customHeight="1"/>
    <row r="4" spans="1:8" ht="39.75" customHeight="1">
      <c r="A4" s="68" t="s">
        <v>352</v>
      </c>
      <c r="B4" s="67" t="s">
        <v>118</v>
      </c>
      <c r="C4" s="67" t="s">
        <v>301</v>
      </c>
      <c r="D4" s="67" t="s">
        <v>353</v>
      </c>
      <c r="E4" s="67" t="s">
        <v>121</v>
      </c>
      <c r="F4" s="67" t="s">
        <v>354</v>
      </c>
      <c r="G4" s="67" t="s">
        <v>123</v>
      </c>
      <c r="H4" s="67" t="s">
        <v>355</v>
      </c>
    </row>
    <row r="5" spans="1:8" ht="24.75" customHeight="1">
      <c r="A5" s="47">
        <v>1</v>
      </c>
      <c r="B5" s="122">
        <v>7818.75</v>
      </c>
      <c r="C5" s="122">
        <f aca="true" t="shared" si="0" ref="C5:C11">+B5*0.01</f>
        <v>78.1875</v>
      </c>
      <c r="D5" s="122">
        <v>289.29</v>
      </c>
      <c r="E5" s="71">
        <f aca="true" t="shared" si="1" ref="E5:E11">+B5</f>
        <v>7818.75</v>
      </c>
      <c r="F5" s="123">
        <v>164</v>
      </c>
      <c r="G5" s="71">
        <f aca="true" t="shared" si="2" ref="G5:G11">F5</f>
        <v>164</v>
      </c>
      <c r="H5" s="124">
        <f aca="true" t="shared" si="3" ref="H5:H11">E5+G5</f>
        <v>7982.75</v>
      </c>
    </row>
    <row r="6" spans="1:8" ht="24.75" customHeight="1">
      <c r="A6" s="47">
        <v>2</v>
      </c>
      <c r="B6" s="122">
        <v>6515.62</v>
      </c>
      <c r="C6" s="122">
        <f t="shared" si="0"/>
        <v>65.1562</v>
      </c>
      <c r="D6" s="122">
        <v>130.31</v>
      </c>
      <c r="E6" s="71">
        <f t="shared" si="1"/>
        <v>6515.62</v>
      </c>
      <c r="F6" s="125">
        <v>164</v>
      </c>
      <c r="G6" s="71">
        <f t="shared" si="2"/>
        <v>164</v>
      </c>
      <c r="H6" s="124">
        <f t="shared" si="3"/>
        <v>6679.62</v>
      </c>
    </row>
    <row r="7" spans="1:8" ht="24.75" customHeight="1">
      <c r="A7" s="47">
        <v>3</v>
      </c>
      <c r="B7" s="122">
        <v>5421</v>
      </c>
      <c r="C7" s="122">
        <f t="shared" si="0"/>
        <v>54.21</v>
      </c>
      <c r="D7" s="122">
        <v>109.46</v>
      </c>
      <c r="E7" s="71">
        <f t="shared" si="1"/>
        <v>5421</v>
      </c>
      <c r="F7" s="123">
        <v>155</v>
      </c>
      <c r="G7" s="71">
        <f t="shared" si="2"/>
        <v>155</v>
      </c>
      <c r="H7" s="124">
        <f t="shared" si="3"/>
        <v>5576</v>
      </c>
    </row>
    <row r="8" spans="1:8" ht="24.75" customHeight="1">
      <c r="A8" s="47">
        <v>4</v>
      </c>
      <c r="B8" s="126">
        <v>4508.81</v>
      </c>
      <c r="C8" s="122">
        <f t="shared" si="0"/>
        <v>45.088100000000004</v>
      </c>
      <c r="D8" s="126">
        <v>91.22</v>
      </c>
      <c r="E8" s="71">
        <f t="shared" si="1"/>
        <v>4508.81</v>
      </c>
      <c r="F8" s="127">
        <v>155</v>
      </c>
      <c r="G8" s="71">
        <f t="shared" si="2"/>
        <v>155</v>
      </c>
      <c r="H8" s="124">
        <f t="shared" si="3"/>
        <v>4663.81</v>
      </c>
    </row>
    <row r="9" spans="1:10" ht="24.75" customHeight="1">
      <c r="A9" s="47">
        <v>5</v>
      </c>
      <c r="B9" s="126">
        <v>3763.79</v>
      </c>
      <c r="C9" s="122">
        <f t="shared" si="0"/>
        <v>37.6379</v>
      </c>
      <c r="D9" s="126">
        <v>74.5</v>
      </c>
      <c r="E9" s="71">
        <f t="shared" si="1"/>
        <v>3763.79</v>
      </c>
      <c r="F9" s="127">
        <v>149</v>
      </c>
      <c r="G9" s="71">
        <f t="shared" si="2"/>
        <v>149</v>
      </c>
      <c r="H9" s="124">
        <f t="shared" si="3"/>
        <v>3912.79</v>
      </c>
      <c r="J9" s="128"/>
    </row>
    <row r="10" spans="1:8" ht="24.75" customHeight="1">
      <c r="A10" s="47">
        <v>6</v>
      </c>
      <c r="B10" s="126">
        <v>3293</v>
      </c>
      <c r="C10" s="122">
        <f t="shared" si="0"/>
        <v>32.93</v>
      </c>
      <c r="D10" s="126">
        <v>47.08</v>
      </c>
      <c r="E10" s="71">
        <f t="shared" si="1"/>
        <v>3293</v>
      </c>
      <c r="F10" s="127">
        <v>149</v>
      </c>
      <c r="G10" s="71">
        <f t="shared" si="2"/>
        <v>149</v>
      </c>
      <c r="H10" s="124">
        <f t="shared" si="3"/>
        <v>3442</v>
      </c>
    </row>
    <row r="11" spans="1:9" ht="24.75" customHeight="1">
      <c r="A11" s="47">
        <v>7</v>
      </c>
      <c r="B11" s="126">
        <v>3171.42</v>
      </c>
      <c r="C11" s="122">
        <f t="shared" si="0"/>
        <v>31.7142</v>
      </c>
      <c r="D11" s="126">
        <v>12.16</v>
      </c>
      <c r="E11" s="71">
        <f t="shared" si="1"/>
        <v>3171.42</v>
      </c>
      <c r="F11" s="127">
        <v>149</v>
      </c>
      <c r="G11" s="71">
        <f t="shared" si="2"/>
        <v>149</v>
      </c>
      <c r="H11" s="124">
        <f t="shared" si="3"/>
        <v>3320.42</v>
      </c>
      <c r="I11" s="128"/>
    </row>
    <row r="13" spans="1:8" ht="11.25">
      <c r="A13" s="29" t="s">
        <v>425</v>
      </c>
      <c r="B13" s="129"/>
      <c r="C13" s="129"/>
      <c r="D13" s="129"/>
      <c r="E13" s="129"/>
      <c r="F13" s="129"/>
      <c r="G13" s="129"/>
      <c r="H13" s="129"/>
    </row>
    <row r="14" spans="2:7" ht="11.25">
      <c r="B14" s="129"/>
      <c r="C14" s="129"/>
      <c r="E14" s="129"/>
      <c r="G14" s="129"/>
    </row>
    <row r="15" ht="11.25">
      <c r="C15" s="129"/>
    </row>
  </sheetData>
  <printOptions horizontalCentered="1"/>
  <pageMargins left="0.5905511811023623" right="0.3937007874015748" top="0.984251968503937" bottom="0.3937007874015748" header="0" footer="0"/>
  <pageSetup fitToHeight="1" fitToWidth="1"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workbookViewId="0" topLeftCell="A1">
      <pane ySplit="4" topLeftCell="BM21" activePane="bottomLeft" state="frozen"/>
      <selection pane="topLeft" activeCell="A1" sqref="A1"/>
      <selection pane="bottomLeft" activeCell="A1" sqref="A1:H31"/>
    </sheetView>
  </sheetViews>
  <sheetFormatPr defaultColWidth="11.421875" defaultRowHeight="12.75"/>
  <cols>
    <col min="1" max="1" width="10.421875" style="106" customWidth="1"/>
    <col min="2" max="2" width="45.28125" style="114" customWidth="1"/>
    <col min="3" max="4" width="11.7109375" style="115" customWidth="1"/>
    <col min="5" max="5" width="14.7109375" style="115" customWidth="1"/>
    <col min="6" max="6" width="11.7109375" style="115" customWidth="1"/>
    <col min="7" max="7" width="14.7109375" style="115" customWidth="1"/>
    <col min="8" max="8" width="14.7109375" style="116" customWidth="1"/>
    <col min="9" max="16384" width="11.421875" style="106" customWidth="1"/>
  </cols>
  <sheetData>
    <row r="1" spans="1:8" s="27" customFormat="1" ht="14.25">
      <c r="A1" s="38" t="s">
        <v>363</v>
      </c>
      <c r="C1" s="105"/>
      <c r="D1" s="105"/>
      <c r="E1" s="105"/>
      <c r="F1" s="105"/>
      <c r="G1" s="105"/>
      <c r="H1" s="105"/>
    </row>
    <row r="2" spans="1:10" s="29" customFormat="1" ht="14.25" customHeight="1">
      <c r="A2" s="38" t="s">
        <v>362</v>
      </c>
      <c r="C2" s="74"/>
      <c r="D2" s="74"/>
      <c r="E2" s="74"/>
      <c r="F2" s="74"/>
      <c r="G2" s="74"/>
      <c r="H2" s="74"/>
      <c r="J2" s="66"/>
    </row>
    <row r="3" spans="3:10" s="29" customFormat="1" ht="7.5" customHeight="1">
      <c r="C3" s="74"/>
      <c r="D3" s="74"/>
      <c r="E3" s="74"/>
      <c r="F3" s="74"/>
      <c r="G3" s="74"/>
      <c r="H3" s="74"/>
      <c r="J3" s="66"/>
    </row>
    <row r="4" spans="1:8" ht="30" customHeight="1">
      <c r="A4" s="67" t="s">
        <v>116</v>
      </c>
      <c r="B4" s="67" t="s">
        <v>117</v>
      </c>
      <c r="C4" s="67" t="s">
        <v>118</v>
      </c>
      <c r="D4" s="67" t="s">
        <v>245</v>
      </c>
      <c r="E4" s="67" t="s">
        <v>121</v>
      </c>
      <c r="F4" s="67" t="s">
        <v>246</v>
      </c>
      <c r="G4" s="67" t="s">
        <v>123</v>
      </c>
      <c r="H4" s="67" t="s">
        <v>124</v>
      </c>
    </row>
    <row r="5" spans="1:8" ht="15.75" customHeight="1">
      <c r="A5" s="107" t="s">
        <v>247</v>
      </c>
      <c r="B5" s="96" t="s">
        <v>248</v>
      </c>
      <c r="C5" s="108">
        <v>5196</v>
      </c>
      <c r="D5" s="108">
        <v>3400.72</v>
      </c>
      <c r="E5" s="109">
        <f aca="true" t="shared" si="0" ref="E5:E31">SUM(C5:D5)</f>
        <v>8596.72</v>
      </c>
      <c r="F5" s="108">
        <v>10500</v>
      </c>
      <c r="G5" s="109">
        <f aca="true" t="shared" si="1" ref="G5:G31">SUM(F5)</f>
        <v>10500</v>
      </c>
      <c r="H5" s="110">
        <f aca="true" t="shared" si="2" ref="H5:H31">G5+E5</f>
        <v>19096.72</v>
      </c>
    </row>
    <row r="6" spans="1:8" ht="15.75" customHeight="1">
      <c r="A6" s="107" t="s">
        <v>249</v>
      </c>
      <c r="B6" s="96" t="s">
        <v>250</v>
      </c>
      <c r="C6" s="108">
        <v>4385</v>
      </c>
      <c r="D6" s="108">
        <v>2980.72</v>
      </c>
      <c r="E6" s="109">
        <f t="shared" si="0"/>
        <v>7365.719999999999</v>
      </c>
      <c r="F6" s="108">
        <v>4375</v>
      </c>
      <c r="G6" s="109">
        <f t="shared" si="1"/>
        <v>4375</v>
      </c>
      <c r="H6" s="110">
        <f t="shared" si="2"/>
        <v>11740.72</v>
      </c>
    </row>
    <row r="7" spans="1:8" ht="15.75" customHeight="1">
      <c r="A7" s="107" t="s">
        <v>251</v>
      </c>
      <c r="B7" s="96" t="s">
        <v>252</v>
      </c>
      <c r="C7" s="108">
        <v>3164</v>
      </c>
      <c r="D7" s="108">
        <v>863.48</v>
      </c>
      <c r="E7" s="109">
        <f t="shared" si="0"/>
        <v>4027.48</v>
      </c>
      <c r="F7" s="108">
        <v>1132.53</v>
      </c>
      <c r="G7" s="109">
        <f t="shared" si="1"/>
        <v>1132.53</v>
      </c>
      <c r="H7" s="110">
        <f t="shared" si="2"/>
        <v>5160.01</v>
      </c>
    </row>
    <row r="8" spans="1:8" ht="15.75" customHeight="1">
      <c r="A8" s="111" t="s">
        <v>253</v>
      </c>
      <c r="B8" s="96" t="s">
        <v>254</v>
      </c>
      <c r="C8" s="108">
        <v>2130</v>
      </c>
      <c r="D8" s="108">
        <v>560.24</v>
      </c>
      <c r="E8" s="109">
        <f t="shared" si="0"/>
        <v>2690.24</v>
      </c>
      <c r="F8" s="108">
        <v>759.06</v>
      </c>
      <c r="G8" s="109">
        <f t="shared" si="1"/>
        <v>759.06</v>
      </c>
      <c r="H8" s="110">
        <f t="shared" si="2"/>
        <v>3449.2999999999997</v>
      </c>
    </row>
    <row r="9" spans="1:8" ht="15.75" customHeight="1">
      <c r="A9" s="107" t="s">
        <v>255</v>
      </c>
      <c r="B9" s="96" t="s">
        <v>256</v>
      </c>
      <c r="C9" s="108">
        <v>1099</v>
      </c>
      <c r="D9" s="108">
        <v>318.24</v>
      </c>
      <c r="E9" s="109">
        <f t="shared" si="0"/>
        <v>1417.24</v>
      </c>
      <c r="F9" s="108">
        <v>396.27</v>
      </c>
      <c r="G9" s="109">
        <f t="shared" si="1"/>
        <v>396.27</v>
      </c>
      <c r="H9" s="110">
        <f t="shared" si="2"/>
        <v>1813.51</v>
      </c>
    </row>
    <row r="10" spans="1:8" ht="15.75" customHeight="1">
      <c r="A10" s="107" t="s">
        <v>257</v>
      </c>
      <c r="B10" s="96" t="s">
        <v>258</v>
      </c>
      <c r="C10" s="108">
        <v>3785</v>
      </c>
      <c r="D10" s="108">
        <v>2599.72</v>
      </c>
      <c r="E10" s="109">
        <f t="shared" si="0"/>
        <v>6384.719999999999</v>
      </c>
      <c r="F10" s="108">
        <v>2994.23</v>
      </c>
      <c r="G10" s="109">
        <f t="shared" si="1"/>
        <v>2994.23</v>
      </c>
      <c r="H10" s="110">
        <f t="shared" si="2"/>
        <v>9378.949999999999</v>
      </c>
    </row>
    <row r="11" spans="1:8" ht="15.75" customHeight="1">
      <c r="A11" s="107" t="s">
        <v>259</v>
      </c>
      <c r="B11" s="96" t="s">
        <v>260</v>
      </c>
      <c r="C11" s="108">
        <v>2538</v>
      </c>
      <c r="D11" s="108">
        <v>1206.48</v>
      </c>
      <c r="E11" s="109">
        <f t="shared" si="0"/>
        <v>3744.48</v>
      </c>
      <c r="F11" s="108">
        <v>1924.07</v>
      </c>
      <c r="G11" s="109">
        <f t="shared" si="1"/>
        <v>1924.07</v>
      </c>
      <c r="H11" s="110">
        <f t="shared" si="2"/>
        <v>5668.55</v>
      </c>
    </row>
    <row r="12" spans="1:8" ht="15.75" customHeight="1">
      <c r="A12" s="107" t="s">
        <v>261</v>
      </c>
      <c r="B12" s="96" t="s">
        <v>262</v>
      </c>
      <c r="C12" s="108">
        <v>1762</v>
      </c>
      <c r="D12" s="108">
        <v>474.24</v>
      </c>
      <c r="E12" s="109">
        <f t="shared" si="0"/>
        <v>2236.24</v>
      </c>
      <c r="F12" s="108">
        <v>6029.79</v>
      </c>
      <c r="G12" s="109">
        <f t="shared" si="1"/>
        <v>6029.79</v>
      </c>
      <c r="H12" s="110">
        <f t="shared" si="2"/>
        <v>8266.029999999999</v>
      </c>
    </row>
    <row r="13" spans="1:8" ht="15.75" customHeight="1">
      <c r="A13" s="107" t="s">
        <v>263</v>
      </c>
      <c r="B13" s="96" t="s">
        <v>264</v>
      </c>
      <c r="C13" s="108">
        <v>947</v>
      </c>
      <c r="D13" s="108">
        <v>282.24</v>
      </c>
      <c r="E13" s="109">
        <f t="shared" si="0"/>
        <v>1229.24</v>
      </c>
      <c r="F13" s="108">
        <v>342.79</v>
      </c>
      <c r="G13" s="109">
        <f t="shared" si="1"/>
        <v>342.79</v>
      </c>
      <c r="H13" s="110">
        <f t="shared" si="2"/>
        <v>1572.03</v>
      </c>
    </row>
    <row r="14" spans="1:8" ht="15.75" customHeight="1">
      <c r="A14" s="107" t="s">
        <v>265</v>
      </c>
      <c r="B14" s="96" t="s">
        <v>266</v>
      </c>
      <c r="C14" s="108">
        <v>4239</v>
      </c>
      <c r="D14" s="108">
        <v>2895.72</v>
      </c>
      <c r="E14" s="109">
        <f t="shared" si="0"/>
        <v>7134.719999999999</v>
      </c>
      <c r="F14" s="108">
        <v>3355.64</v>
      </c>
      <c r="G14" s="109">
        <f t="shared" si="1"/>
        <v>3355.64</v>
      </c>
      <c r="H14" s="110">
        <f t="shared" si="2"/>
        <v>10490.359999999999</v>
      </c>
    </row>
    <row r="15" spans="1:8" ht="15.75" customHeight="1">
      <c r="A15" s="107" t="s">
        <v>267</v>
      </c>
      <c r="B15" s="96" t="s">
        <v>268</v>
      </c>
      <c r="C15" s="108">
        <v>2762</v>
      </c>
      <c r="D15" s="108">
        <v>1759.48</v>
      </c>
      <c r="E15" s="109">
        <f t="shared" si="0"/>
        <v>4521.48</v>
      </c>
      <c r="F15" s="108">
        <v>2158.15</v>
      </c>
      <c r="G15" s="109">
        <f t="shared" si="1"/>
        <v>2158.15</v>
      </c>
      <c r="H15" s="110">
        <f t="shared" si="2"/>
        <v>6679.629999999999</v>
      </c>
    </row>
    <row r="16" spans="1:8" ht="15.75" customHeight="1">
      <c r="A16" s="107" t="s">
        <v>269</v>
      </c>
      <c r="B16" s="96" t="s">
        <v>270</v>
      </c>
      <c r="C16" s="108">
        <v>1969</v>
      </c>
      <c r="D16" s="108">
        <v>522.24</v>
      </c>
      <c r="E16" s="109">
        <f t="shared" si="0"/>
        <v>2491.24</v>
      </c>
      <c r="F16" s="108">
        <v>702.49</v>
      </c>
      <c r="G16" s="109">
        <f t="shared" si="1"/>
        <v>702.49</v>
      </c>
      <c r="H16" s="110">
        <f t="shared" si="2"/>
        <v>3193.7299999999996</v>
      </c>
    </row>
    <row r="17" spans="1:8" ht="15.75" customHeight="1">
      <c r="A17" s="107" t="s">
        <v>271</v>
      </c>
      <c r="B17" s="96" t="s">
        <v>272</v>
      </c>
      <c r="C17" s="108">
        <v>1060</v>
      </c>
      <c r="D17" s="108">
        <v>309.24</v>
      </c>
      <c r="E17" s="109">
        <f t="shared" si="0"/>
        <v>1369.24</v>
      </c>
      <c r="F17" s="108">
        <v>382.73</v>
      </c>
      <c r="G17" s="109">
        <f t="shared" si="1"/>
        <v>382.73</v>
      </c>
      <c r="H17" s="110">
        <f t="shared" si="2"/>
        <v>1751.97</v>
      </c>
    </row>
    <row r="18" spans="1:8" ht="15.75" customHeight="1">
      <c r="A18" s="107" t="s">
        <v>273</v>
      </c>
      <c r="B18" s="96" t="s">
        <v>274</v>
      </c>
      <c r="C18" s="108">
        <v>3655</v>
      </c>
      <c r="D18" s="108">
        <v>2298.72</v>
      </c>
      <c r="E18" s="109">
        <f t="shared" si="0"/>
        <v>5953.719999999999</v>
      </c>
      <c r="F18" s="108">
        <v>2848.72</v>
      </c>
      <c r="G18" s="109">
        <f t="shared" si="1"/>
        <v>2848.72</v>
      </c>
      <c r="H18" s="110">
        <f t="shared" si="2"/>
        <v>8802.439999999999</v>
      </c>
    </row>
    <row r="19" spans="1:8" ht="15.75" customHeight="1">
      <c r="A19" s="107" t="s">
        <v>275</v>
      </c>
      <c r="B19" s="96" t="s">
        <v>276</v>
      </c>
      <c r="C19" s="108">
        <v>2632</v>
      </c>
      <c r="D19" s="108">
        <v>1108.48</v>
      </c>
      <c r="E19" s="109">
        <f t="shared" si="0"/>
        <v>3740.48</v>
      </c>
      <c r="F19" s="108">
        <v>1976.59</v>
      </c>
      <c r="G19" s="109">
        <f t="shared" si="1"/>
        <v>1976.59</v>
      </c>
      <c r="H19" s="110">
        <f t="shared" si="2"/>
        <v>5717.07</v>
      </c>
    </row>
    <row r="20" spans="1:8" ht="15.75" customHeight="1">
      <c r="A20" s="107" t="s">
        <v>277</v>
      </c>
      <c r="B20" s="96" t="s">
        <v>278</v>
      </c>
      <c r="C20" s="108">
        <v>1846</v>
      </c>
      <c r="D20" s="108">
        <v>784.24</v>
      </c>
      <c r="E20" s="109">
        <f t="shared" si="0"/>
        <v>2630.24</v>
      </c>
      <c r="F20" s="108">
        <v>1372.58</v>
      </c>
      <c r="G20" s="109">
        <f t="shared" si="1"/>
        <v>1372.58</v>
      </c>
      <c r="H20" s="110">
        <f t="shared" si="2"/>
        <v>4002.8199999999997</v>
      </c>
    </row>
    <row r="21" spans="1:8" ht="15.75" customHeight="1">
      <c r="A21" s="107" t="s">
        <v>279</v>
      </c>
      <c r="B21" s="96" t="s">
        <v>280</v>
      </c>
      <c r="C21" s="108">
        <v>915</v>
      </c>
      <c r="D21" s="108">
        <v>430.24</v>
      </c>
      <c r="E21" s="109">
        <f t="shared" si="0"/>
        <v>1345.24</v>
      </c>
      <c r="F21" s="108">
        <v>756.63</v>
      </c>
      <c r="G21" s="109">
        <f t="shared" si="1"/>
        <v>756.63</v>
      </c>
      <c r="H21" s="110">
        <f t="shared" si="2"/>
        <v>2101.87</v>
      </c>
    </row>
    <row r="22" spans="1:8" ht="15.75" customHeight="1">
      <c r="A22" s="107" t="s">
        <v>281</v>
      </c>
      <c r="B22" s="96" t="s">
        <v>282</v>
      </c>
      <c r="C22" s="108">
        <v>3159</v>
      </c>
      <c r="D22" s="108">
        <v>1982.72</v>
      </c>
      <c r="E22" s="109">
        <f t="shared" si="0"/>
        <v>5141.72</v>
      </c>
      <c r="F22" s="108">
        <v>2335.31</v>
      </c>
      <c r="G22" s="109">
        <f t="shared" si="1"/>
        <v>2335.31</v>
      </c>
      <c r="H22" s="110">
        <f t="shared" si="2"/>
        <v>7477.030000000001</v>
      </c>
    </row>
    <row r="23" spans="1:8" ht="15.75" customHeight="1">
      <c r="A23" s="107" t="s">
        <v>283</v>
      </c>
      <c r="B23" s="96" t="s">
        <v>284</v>
      </c>
      <c r="C23" s="108">
        <v>2045</v>
      </c>
      <c r="D23" s="108">
        <v>1290.48</v>
      </c>
      <c r="E23" s="109">
        <f t="shared" si="0"/>
        <v>3335.48</v>
      </c>
      <c r="F23" s="108">
        <v>1503.48</v>
      </c>
      <c r="G23" s="109">
        <f t="shared" si="1"/>
        <v>1503.48</v>
      </c>
      <c r="H23" s="110">
        <f t="shared" si="2"/>
        <v>4838.96</v>
      </c>
    </row>
    <row r="24" spans="1:8" ht="15.75" customHeight="1">
      <c r="A24" s="107" t="s">
        <v>285</v>
      </c>
      <c r="B24" s="96" t="s">
        <v>286</v>
      </c>
      <c r="C24" s="108">
        <v>1511</v>
      </c>
      <c r="D24" s="108">
        <v>905.24</v>
      </c>
      <c r="E24" s="109">
        <f t="shared" si="0"/>
        <v>2416.24</v>
      </c>
      <c r="F24" s="108">
        <v>1106.93</v>
      </c>
      <c r="G24" s="109">
        <f t="shared" si="1"/>
        <v>1106.93</v>
      </c>
      <c r="H24" s="110">
        <f t="shared" si="2"/>
        <v>3523.17</v>
      </c>
    </row>
    <row r="25" spans="1:8" ht="15.75" customHeight="1">
      <c r="A25" s="107" t="s">
        <v>287</v>
      </c>
      <c r="B25" s="96" t="s">
        <v>288</v>
      </c>
      <c r="C25" s="108">
        <v>790</v>
      </c>
      <c r="D25" s="108">
        <v>495.24</v>
      </c>
      <c r="E25" s="109">
        <f t="shared" si="0"/>
        <v>1285.24</v>
      </c>
      <c r="F25" s="108">
        <v>578.99</v>
      </c>
      <c r="G25" s="109">
        <f t="shared" si="1"/>
        <v>578.99</v>
      </c>
      <c r="H25" s="110">
        <f t="shared" si="2"/>
        <v>1864.23</v>
      </c>
    </row>
    <row r="26" spans="1:8" ht="15.75" customHeight="1">
      <c r="A26" s="107" t="s">
        <v>289</v>
      </c>
      <c r="B26" s="112" t="s">
        <v>290</v>
      </c>
      <c r="C26" s="108">
        <v>3029</v>
      </c>
      <c r="D26" s="108">
        <v>2221.72</v>
      </c>
      <c r="E26" s="109">
        <f t="shared" si="0"/>
        <v>5250.719999999999</v>
      </c>
      <c r="F26" s="108">
        <v>2280.41</v>
      </c>
      <c r="G26" s="109">
        <f t="shared" si="1"/>
        <v>2280.41</v>
      </c>
      <c r="H26" s="110">
        <f t="shared" si="2"/>
        <v>7531.129999999999</v>
      </c>
    </row>
    <row r="27" spans="1:8" ht="15.75" customHeight="1">
      <c r="A27" s="107" t="s">
        <v>291</v>
      </c>
      <c r="B27" s="112" t="s">
        <v>292</v>
      </c>
      <c r="C27" s="108">
        <v>1515</v>
      </c>
      <c r="D27" s="108">
        <v>1135.48</v>
      </c>
      <c r="E27" s="109">
        <f t="shared" si="0"/>
        <v>2650.48</v>
      </c>
      <c r="F27" s="108">
        <v>1144.08</v>
      </c>
      <c r="G27" s="109">
        <f t="shared" si="1"/>
        <v>1144.08</v>
      </c>
      <c r="H27" s="110">
        <f t="shared" si="2"/>
        <v>3794.56</v>
      </c>
    </row>
    <row r="28" spans="1:8" ht="15.75" customHeight="1">
      <c r="A28" s="107" t="s">
        <v>293</v>
      </c>
      <c r="B28" s="112" t="s">
        <v>294</v>
      </c>
      <c r="C28" s="108">
        <v>759</v>
      </c>
      <c r="D28" s="108">
        <v>238.24</v>
      </c>
      <c r="E28" s="109">
        <f t="shared" si="0"/>
        <v>997.24</v>
      </c>
      <c r="F28" s="108">
        <v>244</v>
      </c>
      <c r="G28" s="109">
        <f t="shared" si="1"/>
        <v>244</v>
      </c>
      <c r="H28" s="110">
        <f t="shared" si="2"/>
        <v>1241.24</v>
      </c>
    </row>
    <row r="29" spans="1:8" ht="15.75" customHeight="1">
      <c r="A29" s="107" t="s">
        <v>295</v>
      </c>
      <c r="B29" s="112" t="s">
        <v>296</v>
      </c>
      <c r="C29" s="108">
        <v>2526</v>
      </c>
      <c r="D29" s="108">
        <v>1363.61</v>
      </c>
      <c r="E29" s="109">
        <f t="shared" si="0"/>
        <v>3889.6099999999997</v>
      </c>
      <c r="F29" s="108">
        <v>1035.37</v>
      </c>
      <c r="G29" s="109">
        <f t="shared" si="1"/>
        <v>1035.37</v>
      </c>
      <c r="H29" s="110">
        <f t="shared" si="2"/>
        <v>4924.98</v>
      </c>
    </row>
    <row r="30" spans="1:8" ht="15.75" customHeight="1">
      <c r="A30" s="107" t="s">
        <v>297</v>
      </c>
      <c r="B30" s="112" t="s">
        <v>298</v>
      </c>
      <c r="C30" s="108">
        <v>1263</v>
      </c>
      <c r="D30" s="108">
        <v>752.15</v>
      </c>
      <c r="E30" s="109">
        <f t="shared" si="0"/>
        <v>2015.15</v>
      </c>
      <c r="F30" s="108">
        <v>528.76</v>
      </c>
      <c r="G30" s="109">
        <f t="shared" si="1"/>
        <v>528.76</v>
      </c>
      <c r="H30" s="110">
        <f t="shared" si="2"/>
        <v>2543.91</v>
      </c>
    </row>
    <row r="31" spans="1:8" ht="15.75" customHeight="1">
      <c r="A31" s="107" t="s">
        <v>299</v>
      </c>
      <c r="B31" s="112" t="s">
        <v>300</v>
      </c>
      <c r="C31" s="108">
        <v>633</v>
      </c>
      <c r="D31" s="108">
        <v>379.02</v>
      </c>
      <c r="E31" s="109">
        <f t="shared" si="0"/>
        <v>1012.02</v>
      </c>
      <c r="F31" s="108">
        <v>269.92</v>
      </c>
      <c r="G31" s="109">
        <f t="shared" si="1"/>
        <v>269.92</v>
      </c>
      <c r="H31" s="110">
        <f t="shared" si="2"/>
        <v>1281.94</v>
      </c>
    </row>
    <row r="32" ht="12.75">
      <c r="A32" s="113"/>
    </row>
    <row r="33" spans="3:8" ht="12.75">
      <c r="C33" s="114"/>
      <c r="D33" s="114"/>
      <c r="E33" s="114"/>
      <c r="F33" s="114"/>
      <c r="G33" s="114"/>
      <c r="H33" s="114"/>
    </row>
  </sheetData>
  <printOptions horizontalCentered="1"/>
  <pageMargins left="0.5905511811023623" right="0.3937007874015748" top="0.984251968503937" bottom="0.7874015748031497" header="0" footer="0"/>
  <pageSetup fitToHeight="1" fitToWidth="1"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workbookViewId="0" topLeftCell="A1">
      <pane ySplit="4" topLeftCell="BM5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11.421875" style="106" customWidth="1"/>
    <col min="2" max="2" width="45.7109375" style="114" customWidth="1"/>
    <col min="3" max="3" width="13.7109375" style="106" customWidth="1"/>
    <col min="4" max="4" width="16.7109375" style="106" customWidth="1"/>
    <col min="5" max="5" width="14.7109375" style="106" customWidth="1"/>
    <col min="6" max="6" width="13.57421875" style="106" customWidth="1"/>
    <col min="7" max="7" width="12.7109375" style="106" customWidth="1"/>
    <col min="8" max="9" width="14.7109375" style="106" customWidth="1"/>
    <col min="10" max="16384" width="11.421875" style="106" customWidth="1"/>
  </cols>
  <sheetData>
    <row r="1" s="27" customFormat="1" ht="14.25">
      <c r="A1" s="38" t="s">
        <v>364</v>
      </c>
    </row>
    <row r="2" spans="1:11" s="29" customFormat="1" ht="14.25" customHeight="1">
      <c r="A2" s="38" t="s">
        <v>421</v>
      </c>
      <c r="C2" s="66"/>
      <c r="D2" s="66"/>
      <c r="E2" s="66"/>
      <c r="F2" s="66"/>
      <c r="G2" s="66"/>
      <c r="H2" s="66"/>
      <c r="I2" s="66"/>
      <c r="K2" s="66"/>
    </row>
    <row r="3" spans="3:11" s="29" customFormat="1" ht="9.75" customHeight="1">
      <c r="C3" s="66"/>
      <c r="D3" s="66"/>
      <c r="E3" s="66"/>
      <c r="F3" s="66"/>
      <c r="G3" s="66"/>
      <c r="H3" s="66"/>
      <c r="I3" s="66"/>
      <c r="K3" s="66"/>
    </row>
    <row r="4" spans="1:9" ht="30" customHeight="1">
      <c r="A4" s="67" t="s">
        <v>116</v>
      </c>
      <c r="B4" s="67" t="s">
        <v>117</v>
      </c>
      <c r="C4" s="67" t="s">
        <v>118</v>
      </c>
      <c r="D4" s="67" t="s">
        <v>120</v>
      </c>
      <c r="E4" s="67" t="s">
        <v>121</v>
      </c>
      <c r="F4" s="67" t="s">
        <v>301</v>
      </c>
      <c r="G4" s="67" t="s">
        <v>246</v>
      </c>
      <c r="H4" s="67" t="s">
        <v>123</v>
      </c>
      <c r="I4" s="67" t="s">
        <v>124</v>
      </c>
    </row>
    <row r="5" spans="1:9" ht="18" customHeight="1">
      <c r="A5" s="107" t="s">
        <v>302</v>
      </c>
      <c r="B5" s="117" t="s">
        <v>303</v>
      </c>
      <c r="C5" s="118">
        <v>1969</v>
      </c>
      <c r="D5" s="118">
        <v>1674.99</v>
      </c>
      <c r="E5" s="119">
        <f aca="true" t="shared" si="0" ref="E5:E29">SUM(C5:D5)</f>
        <v>3643.99</v>
      </c>
      <c r="F5" s="118">
        <v>39.38</v>
      </c>
      <c r="G5" s="118">
        <v>414.2</v>
      </c>
      <c r="H5" s="120">
        <f aca="true" t="shared" si="1" ref="H5:H29">SUM(G5)</f>
        <v>414.2</v>
      </c>
      <c r="I5" s="121">
        <f aca="true" t="shared" si="2" ref="I5:I29">E5+H5</f>
        <v>4058.1899999999996</v>
      </c>
    </row>
    <row r="6" spans="1:9" ht="18" customHeight="1">
      <c r="A6" s="107" t="s">
        <v>304</v>
      </c>
      <c r="B6" s="117" t="s">
        <v>305</v>
      </c>
      <c r="C6" s="118">
        <v>983</v>
      </c>
      <c r="D6" s="118">
        <v>870.63</v>
      </c>
      <c r="E6" s="119">
        <f t="shared" si="0"/>
        <v>1853.63</v>
      </c>
      <c r="F6" s="118">
        <v>19.67</v>
      </c>
      <c r="G6" s="118">
        <v>207.1</v>
      </c>
      <c r="H6" s="120">
        <f t="shared" si="1"/>
        <v>207.1</v>
      </c>
      <c r="I6" s="121">
        <f t="shared" si="2"/>
        <v>2060.73</v>
      </c>
    </row>
    <row r="7" spans="1:9" ht="18" customHeight="1">
      <c r="A7" s="107" t="s">
        <v>306</v>
      </c>
      <c r="B7" s="117" t="s">
        <v>307</v>
      </c>
      <c r="C7" s="118">
        <v>493</v>
      </c>
      <c r="D7" s="118">
        <v>430.36</v>
      </c>
      <c r="E7" s="119">
        <f t="shared" si="0"/>
        <v>923.36</v>
      </c>
      <c r="F7" s="118">
        <v>9.86</v>
      </c>
      <c r="G7" s="118">
        <v>98.1</v>
      </c>
      <c r="H7" s="120">
        <f t="shared" si="1"/>
        <v>98.1</v>
      </c>
      <c r="I7" s="121">
        <f t="shared" si="2"/>
        <v>1021.46</v>
      </c>
    </row>
    <row r="8" spans="1:9" ht="18" customHeight="1">
      <c r="A8" s="107" t="s">
        <v>308</v>
      </c>
      <c r="B8" s="117" t="s">
        <v>309</v>
      </c>
      <c r="C8" s="118">
        <v>2053</v>
      </c>
      <c r="D8" s="118">
        <v>1290.09</v>
      </c>
      <c r="E8" s="119">
        <f t="shared" si="0"/>
        <v>3343.09</v>
      </c>
      <c r="F8" s="118">
        <v>41.05</v>
      </c>
      <c r="G8" s="118">
        <v>65.4</v>
      </c>
      <c r="H8" s="120">
        <f t="shared" si="1"/>
        <v>65.4</v>
      </c>
      <c r="I8" s="121">
        <f t="shared" si="2"/>
        <v>3408.4900000000002</v>
      </c>
    </row>
    <row r="9" spans="1:9" ht="18" customHeight="1">
      <c r="A9" s="107" t="s">
        <v>310</v>
      </c>
      <c r="B9" s="117" t="s">
        <v>311</v>
      </c>
      <c r="C9" s="118">
        <v>1013</v>
      </c>
      <c r="D9" s="118">
        <v>639.67</v>
      </c>
      <c r="E9" s="119">
        <f t="shared" si="0"/>
        <v>1652.67</v>
      </c>
      <c r="F9" s="118">
        <v>20.26</v>
      </c>
      <c r="G9" s="118">
        <v>32.7</v>
      </c>
      <c r="H9" s="120">
        <f t="shared" si="1"/>
        <v>32.7</v>
      </c>
      <c r="I9" s="121">
        <f t="shared" si="2"/>
        <v>1685.3700000000001</v>
      </c>
    </row>
    <row r="10" spans="1:9" ht="18" customHeight="1">
      <c r="A10" s="107" t="s">
        <v>312</v>
      </c>
      <c r="B10" s="117" t="s">
        <v>313</v>
      </c>
      <c r="C10" s="118">
        <v>508</v>
      </c>
      <c r="D10" s="118">
        <v>320.33</v>
      </c>
      <c r="E10" s="119">
        <f t="shared" si="0"/>
        <v>828.3299999999999</v>
      </c>
      <c r="F10" s="118">
        <v>10.16</v>
      </c>
      <c r="G10" s="118">
        <v>16.35</v>
      </c>
      <c r="H10" s="120">
        <f t="shared" si="1"/>
        <v>16.35</v>
      </c>
      <c r="I10" s="121">
        <f t="shared" si="2"/>
        <v>844.68</v>
      </c>
    </row>
    <row r="11" spans="1:9" ht="18" customHeight="1">
      <c r="A11" s="107" t="s">
        <v>314</v>
      </c>
      <c r="B11" s="117" t="s">
        <v>315</v>
      </c>
      <c r="C11" s="118">
        <v>1496</v>
      </c>
      <c r="D11" s="118">
        <v>1348.29</v>
      </c>
      <c r="E11" s="119">
        <f t="shared" si="0"/>
        <v>2844.29</v>
      </c>
      <c r="F11" s="118">
        <v>29.92</v>
      </c>
      <c r="G11" s="118">
        <v>316.1</v>
      </c>
      <c r="H11" s="120">
        <f t="shared" si="1"/>
        <v>316.1</v>
      </c>
      <c r="I11" s="121">
        <f t="shared" si="2"/>
        <v>3160.39</v>
      </c>
    </row>
    <row r="12" spans="1:9" ht="18" customHeight="1">
      <c r="A12" s="107" t="s">
        <v>316</v>
      </c>
      <c r="B12" s="117" t="s">
        <v>317</v>
      </c>
      <c r="C12" s="118">
        <v>745</v>
      </c>
      <c r="D12" s="118">
        <v>712.23</v>
      </c>
      <c r="E12" s="119">
        <f t="shared" si="0"/>
        <v>1457.23</v>
      </c>
      <c r="F12" s="118">
        <v>14.89</v>
      </c>
      <c r="G12" s="118">
        <v>163.5</v>
      </c>
      <c r="H12" s="120">
        <f t="shared" si="1"/>
        <v>163.5</v>
      </c>
      <c r="I12" s="121">
        <f t="shared" si="2"/>
        <v>1620.73</v>
      </c>
    </row>
    <row r="13" spans="1:9" ht="18" customHeight="1">
      <c r="A13" s="107" t="s">
        <v>318</v>
      </c>
      <c r="B13" s="117" t="s">
        <v>319</v>
      </c>
      <c r="C13" s="118">
        <v>373</v>
      </c>
      <c r="D13" s="118">
        <v>164.16</v>
      </c>
      <c r="E13" s="119">
        <f t="shared" si="0"/>
        <v>537.16</v>
      </c>
      <c r="F13" s="118">
        <v>7.46</v>
      </c>
      <c r="G13" s="118">
        <v>0</v>
      </c>
      <c r="H13" s="120">
        <f t="shared" si="1"/>
        <v>0</v>
      </c>
      <c r="I13" s="121">
        <f t="shared" si="2"/>
        <v>537.16</v>
      </c>
    </row>
    <row r="14" spans="1:9" ht="18" customHeight="1">
      <c r="A14" s="107" t="s">
        <v>320</v>
      </c>
      <c r="B14" s="117" t="s">
        <v>321</v>
      </c>
      <c r="C14" s="118">
        <v>1560</v>
      </c>
      <c r="D14" s="118">
        <v>1046.72</v>
      </c>
      <c r="E14" s="119">
        <f t="shared" si="0"/>
        <v>2606.7200000000003</v>
      </c>
      <c r="F14" s="118">
        <v>31.2</v>
      </c>
      <c r="G14" s="118">
        <v>54.5</v>
      </c>
      <c r="H14" s="120">
        <f t="shared" si="1"/>
        <v>54.5</v>
      </c>
      <c r="I14" s="121">
        <f t="shared" si="2"/>
        <v>2661.2200000000003</v>
      </c>
    </row>
    <row r="15" spans="1:9" ht="18" customHeight="1">
      <c r="A15" s="107" t="s">
        <v>322</v>
      </c>
      <c r="B15" s="117" t="s">
        <v>323</v>
      </c>
      <c r="C15" s="118">
        <v>779</v>
      </c>
      <c r="D15" s="118">
        <v>556.49</v>
      </c>
      <c r="E15" s="119">
        <f t="shared" si="0"/>
        <v>1335.49</v>
      </c>
      <c r="F15" s="118">
        <v>15.58</v>
      </c>
      <c r="G15" s="118">
        <v>27.25</v>
      </c>
      <c r="H15" s="120">
        <f t="shared" si="1"/>
        <v>27.25</v>
      </c>
      <c r="I15" s="121">
        <f t="shared" si="2"/>
        <v>1362.74</v>
      </c>
    </row>
    <row r="16" spans="1:9" ht="18" customHeight="1">
      <c r="A16" s="107" t="s">
        <v>324</v>
      </c>
      <c r="B16" s="117" t="s">
        <v>325</v>
      </c>
      <c r="C16" s="118">
        <v>393</v>
      </c>
      <c r="D16" s="118">
        <v>179.74</v>
      </c>
      <c r="E16" s="119">
        <f t="shared" si="0"/>
        <v>572.74</v>
      </c>
      <c r="F16" s="118">
        <v>7.85</v>
      </c>
      <c r="G16" s="118">
        <v>10.9</v>
      </c>
      <c r="H16" s="120">
        <f t="shared" si="1"/>
        <v>10.9</v>
      </c>
      <c r="I16" s="121">
        <f t="shared" si="2"/>
        <v>583.64</v>
      </c>
    </row>
    <row r="17" spans="1:9" ht="18" customHeight="1">
      <c r="A17" s="107" t="s">
        <v>326</v>
      </c>
      <c r="B17" s="117" t="s">
        <v>327</v>
      </c>
      <c r="C17" s="118">
        <v>1047</v>
      </c>
      <c r="D17" s="118">
        <v>1022.69</v>
      </c>
      <c r="E17" s="119">
        <f t="shared" si="0"/>
        <v>2069.69</v>
      </c>
      <c r="F17" s="118">
        <v>20.94</v>
      </c>
      <c r="G17" s="118">
        <v>218</v>
      </c>
      <c r="H17" s="120">
        <f t="shared" si="1"/>
        <v>218</v>
      </c>
      <c r="I17" s="121">
        <f t="shared" si="2"/>
        <v>2287.69</v>
      </c>
    </row>
    <row r="18" spans="1:9" ht="18" customHeight="1">
      <c r="A18" s="107" t="s">
        <v>328</v>
      </c>
      <c r="B18" s="117" t="s">
        <v>329</v>
      </c>
      <c r="C18" s="118">
        <v>523</v>
      </c>
      <c r="D18" s="118">
        <v>268.93</v>
      </c>
      <c r="E18" s="119">
        <f t="shared" si="0"/>
        <v>791.9300000000001</v>
      </c>
      <c r="F18" s="118">
        <v>10.45</v>
      </c>
      <c r="G18" s="118">
        <v>109</v>
      </c>
      <c r="H18" s="120">
        <f t="shared" si="1"/>
        <v>109</v>
      </c>
      <c r="I18" s="121">
        <f t="shared" si="2"/>
        <v>900.9300000000001</v>
      </c>
    </row>
    <row r="19" spans="1:9" ht="18" customHeight="1">
      <c r="A19" s="107" t="s">
        <v>330</v>
      </c>
      <c r="B19" s="117" t="s">
        <v>331</v>
      </c>
      <c r="C19" s="118">
        <v>261</v>
      </c>
      <c r="D19" s="118">
        <v>134.46</v>
      </c>
      <c r="E19" s="119">
        <f t="shared" si="0"/>
        <v>395.46000000000004</v>
      </c>
      <c r="F19" s="118">
        <v>5.21</v>
      </c>
      <c r="G19" s="118">
        <v>0</v>
      </c>
      <c r="H19" s="120">
        <f t="shared" si="1"/>
        <v>0</v>
      </c>
      <c r="I19" s="121">
        <f t="shared" si="2"/>
        <v>395.46000000000004</v>
      </c>
    </row>
    <row r="20" spans="1:9" ht="18" customHeight="1">
      <c r="A20" s="107" t="s">
        <v>332</v>
      </c>
      <c r="B20" s="117" t="s">
        <v>333</v>
      </c>
      <c r="C20" s="118">
        <v>1093</v>
      </c>
      <c r="D20" s="118">
        <v>803.34</v>
      </c>
      <c r="E20" s="119">
        <f t="shared" si="0"/>
        <v>1896.3400000000001</v>
      </c>
      <c r="F20" s="118">
        <v>21.87</v>
      </c>
      <c r="G20" s="118">
        <v>43.6</v>
      </c>
      <c r="H20" s="120">
        <f t="shared" si="1"/>
        <v>43.6</v>
      </c>
      <c r="I20" s="121">
        <f t="shared" si="2"/>
        <v>1939.94</v>
      </c>
    </row>
    <row r="21" spans="1:9" ht="18" customHeight="1">
      <c r="A21" s="107" t="s">
        <v>334</v>
      </c>
      <c r="B21" s="117" t="s">
        <v>335</v>
      </c>
      <c r="C21" s="118">
        <v>547</v>
      </c>
      <c r="D21" s="118">
        <v>440.3</v>
      </c>
      <c r="E21" s="119">
        <f t="shared" si="0"/>
        <v>987.3</v>
      </c>
      <c r="F21" s="118">
        <v>10.93</v>
      </c>
      <c r="G21" s="118">
        <v>32.7</v>
      </c>
      <c r="H21" s="120">
        <f t="shared" si="1"/>
        <v>32.7</v>
      </c>
      <c r="I21" s="121">
        <f t="shared" si="2"/>
        <v>1020</v>
      </c>
    </row>
    <row r="22" spans="1:9" ht="18" customHeight="1">
      <c r="A22" s="107" t="s">
        <v>336</v>
      </c>
      <c r="B22" s="117" t="s">
        <v>337</v>
      </c>
      <c r="C22" s="118">
        <v>271</v>
      </c>
      <c r="D22" s="118">
        <v>269.16</v>
      </c>
      <c r="E22" s="119">
        <f t="shared" si="0"/>
        <v>540.1600000000001</v>
      </c>
      <c r="F22" s="118">
        <v>5.41</v>
      </c>
      <c r="G22" s="118">
        <v>0</v>
      </c>
      <c r="H22" s="120">
        <f t="shared" si="1"/>
        <v>0</v>
      </c>
      <c r="I22" s="121">
        <f t="shared" si="2"/>
        <v>540.1600000000001</v>
      </c>
    </row>
    <row r="23" spans="1:9" ht="18" customHeight="1">
      <c r="A23" s="107" t="s">
        <v>338</v>
      </c>
      <c r="B23" s="117" t="s">
        <v>339</v>
      </c>
      <c r="C23" s="118">
        <v>745</v>
      </c>
      <c r="D23" s="118">
        <v>806.29</v>
      </c>
      <c r="E23" s="119">
        <f t="shared" si="0"/>
        <v>1551.29</v>
      </c>
      <c r="F23" s="118">
        <v>14.89</v>
      </c>
      <c r="G23" s="118">
        <v>163.5</v>
      </c>
      <c r="H23" s="120">
        <f t="shared" si="1"/>
        <v>163.5</v>
      </c>
      <c r="I23" s="121">
        <f t="shared" si="2"/>
        <v>1714.79</v>
      </c>
    </row>
    <row r="24" spans="1:9" ht="18" customHeight="1">
      <c r="A24" s="107" t="s">
        <v>340</v>
      </c>
      <c r="B24" s="117" t="s">
        <v>341</v>
      </c>
      <c r="C24" s="118">
        <v>188</v>
      </c>
      <c r="D24" s="118">
        <v>115.38</v>
      </c>
      <c r="E24" s="119">
        <f t="shared" si="0"/>
        <v>303.38</v>
      </c>
      <c r="F24" s="118">
        <v>3.76</v>
      </c>
      <c r="G24" s="118">
        <v>0</v>
      </c>
      <c r="H24" s="120">
        <f t="shared" si="1"/>
        <v>0</v>
      </c>
      <c r="I24" s="121">
        <f t="shared" si="2"/>
        <v>303.38</v>
      </c>
    </row>
    <row r="25" spans="1:9" ht="18" customHeight="1">
      <c r="A25" s="107" t="s">
        <v>342</v>
      </c>
      <c r="B25" s="117" t="s">
        <v>343</v>
      </c>
      <c r="C25" s="118">
        <v>779</v>
      </c>
      <c r="D25" s="118">
        <v>622.75</v>
      </c>
      <c r="E25" s="119">
        <f t="shared" si="0"/>
        <v>1401.75</v>
      </c>
      <c r="F25" s="118">
        <v>15.58</v>
      </c>
      <c r="G25" s="118">
        <v>43.6</v>
      </c>
      <c r="H25" s="120">
        <f t="shared" si="1"/>
        <v>43.6</v>
      </c>
      <c r="I25" s="121">
        <f t="shared" si="2"/>
        <v>1445.35</v>
      </c>
    </row>
    <row r="26" spans="1:9" ht="18" customHeight="1">
      <c r="A26" s="107" t="s">
        <v>344</v>
      </c>
      <c r="B26" s="117" t="s">
        <v>345</v>
      </c>
      <c r="C26" s="118">
        <v>196</v>
      </c>
      <c r="D26" s="118">
        <v>128.25</v>
      </c>
      <c r="E26" s="119">
        <f t="shared" si="0"/>
        <v>324.25</v>
      </c>
      <c r="F26" s="118">
        <v>3.92</v>
      </c>
      <c r="G26" s="118">
        <v>0</v>
      </c>
      <c r="H26" s="120">
        <f t="shared" si="1"/>
        <v>0</v>
      </c>
      <c r="I26" s="121">
        <f t="shared" si="2"/>
        <v>324.25</v>
      </c>
    </row>
    <row r="27" spans="1:9" ht="18" customHeight="1">
      <c r="A27" s="107" t="s">
        <v>346</v>
      </c>
      <c r="B27" s="117" t="s">
        <v>347</v>
      </c>
      <c r="C27" s="118">
        <v>449</v>
      </c>
      <c r="D27" s="118">
        <v>316.49</v>
      </c>
      <c r="E27" s="119">
        <f t="shared" si="0"/>
        <v>765.49</v>
      </c>
      <c r="F27" s="118">
        <v>8.98</v>
      </c>
      <c r="G27" s="118">
        <v>0</v>
      </c>
      <c r="H27" s="120">
        <f t="shared" si="1"/>
        <v>0</v>
      </c>
      <c r="I27" s="121">
        <f t="shared" si="2"/>
        <v>765.49</v>
      </c>
    </row>
    <row r="28" spans="1:9" ht="18" customHeight="1">
      <c r="A28" s="107" t="s">
        <v>348</v>
      </c>
      <c r="B28" s="117" t="s">
        <v>349</v>
      </c>
      <c r="C28" s="118">
        <v>112</v>
      </c>
      <c r="D28" s="118">
        <v>95.69</v>
      </c>
      <c r="E28" s="119">
        <f t="shared" si="0"/>
        <v>207.69</v>
      </c>
      <c r="F28" s="118">
        <v>2.24</v>
      </c>
      <c r="G28" s="118">
        <v>0</v>
      </c>
      <c r="H28" s="120">
        <f t="shared" si="1"/>
        <v>0</v>
      </c>
      <c r="I28" s="121">
        <f t="shared" si="2"/>
        <v>207.69</v>
      </c>
    </row>
    <row r="29" spans="1:9" ht="18" customHeight="1">
      <c r="A29" s="107" t="s">
        <v>350</v>
      </c>
      <c r="B29" s="117" t="s">
        <v>351</v>
      </c>
      <c r="C29" s="118">
        <v>466</v>
      </c>
      <c r="D29" s="118">
        <v>486.17</v>
      </c>
      <c r="E29" s="119">
        <f t="shared" si="0"/>
        <v>952.1700000000001</v>
      </c>
      <c r="F29" s="118">
        <v>9.33</v>
      </c>
      <c r="G29" s="118">
        <v>43.6</v>
      </c>
      <c r="H29" s="120">
        <f t="shared" si="1"/>
        <v>43.6</v>
      </c>
      <c r="I29" s="121">
        <f t="shared" si="2"/>
        <v>995.7700000000001</v>
      </c>
    </row>
    <row r="30" ht="12.75">
      <c r="A30" s="113"/>
    </row>
    <row r="31" ht="12.75">
      <c r="A31" s="113"/>
    </row>
    <row r="32" ht="12.75">
      <c r="A32" s="113"/>
    </row>
    <row r="33" ht="12.75">
      <c r="A33" s="113"/>
    </row>
    <row r="34" ht="12.75">
      <c r="A34" s="113"/>
    </row>
    <row r="35" ht="12.75">
      <c r="A35" s="113"/>
    </row>
    <row r="36" ht="12.75">
      <c r="A36" s="113"/>
    </row>
    <row r="37" ht="12.75">
      <c r="A37" s="113"/>
    </row>
    <row r="38" ht="12.75">
      <c r="A38" s="113"/>
    </row>
    <row r="39" ht="12.75">
      <c r="A39" s="113"/>
    </row>
    <row r="40" ht="12.75">
      <c r="A40" s="113"/>
    </row>
    <row r="41" ht="12.75">
      <c r="A41" s="113"/>
    </row>
    <row r="42" ht="12.75">
      <c r="A42" s="113"/>
    </row>
    <row r="43" ht="12.75">
      <c r="A43" s="113"/>
    </row>
    <row r="44" ht="12.75">
      <c r="A44" s="113"/>
    </row>
    <row r="45" ht="12.75">
      <c r="A45" s="113"/>
    </row>
    <row r="46" ht="12.75">
      <c r="A46" s="113"/>
    </row>
    <row r="47" ht="12.75">
      <c r="A47" s="113"/>
    </row>
    <row r="48" ht="12.75">
      <c r="A48" s="113"/>
    </row>
    <row r="49" ht="12.75">
      <c r="A49" s="113"/>
    </row>
    <row r="50" ht="12.75">
      <c r="A50" s="113"/>
    </row>
    <row r="51" ht="12.75">
      <c r="A51" s="113"/>
    </row>
    <row r="52" ht="12.75">
      <c r="A52" s="113"/>
    </row>
    <row r="53" ht="12.75">
      <c r="A53" s="113"/>
    </row>
    <row r="54" ht="12.75">
      <c r="A54" s="113"/>
    </row>
    <row r="55" ht="12.75">
      <c r="A55" s="113"/>
    </row>
    <row r="56" ht="12.75">
      <c r="A56" s="113"/>
    </row>
    <row r="57" ht="12.75">
      <c r="A57" s="113"/>
    </row>
    <row r="58" ht="12.75">
      <c r="A58" s="113"/>
    </row>
    <row r="59" ht="12.75">
      <c r="A59" s="113"/>
    </row>
    <row r="60" ht="12.75">
      <c r="A60" s="113"/>
    </row>
    <row r="61" ht="12.75">
      <c r="A61" s="113"/>
    </row>
    <row r="62" ht="12.75">
      <c r="A62" s="113"/>
    </row>
    <row r="63" ht="12.75">
      <c r="A63" s="113"/>
    </row>
    <row r="64" ht="12.75">
      <c r="A64" s="113"/>
    </row>
  </sheetData>
  <printOptions horizontalCentered="1"/>
  <pageMargins left="0.5905511811023623" right="0.3937007874015748" top="0.984251968503937" bottom="0.1968503937007874" header="0" footer="0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23"/>
  <sheetViews>
    <sheetView workbookViewId="0" topLeftCell="A25">
      <selection activeCell="E55" sqref="E55"/>
    </sheetView>
  </sheetViews>
  <sheetFormatPr defaultColWidth="11.421875" defaultRowHeight="12.75"/>
  <cols>
    <col min="2" max="2" width="14.28125" style="0" customWidth="1"/>
    <col min="3" max="3" width="45.28125" style="0" customWidth="1"/>
    <col min="4" max="4" width="13.7109375" style="3" customWidth="1"/>
    <col min="5" max="5" width="13.421875" style="3" customWidth="1"/>
    <col min="6" max="6" width="23.421875" style="3" customWidth="1"/>
    <col min="7" max="7" width="12.7109375" style="0" bestFit="1" customWidth="1"/>
  </cols>
  <sheetData>
    <row r="2" spans="2:5" ht="12.75">
      <c r="B2" s="193" t="s">
        <v>423</v>
      </c>
      <c r="C2" s="193"/>
      <c r="D2" s="193"/>
      <c r="E2" s="193"/>
    </row>
    <row r="4" spans="2:5" ht="12.75">
      <c r="B4" s="8" t="s">
        <v>74</v>
      </c>
      <c r="D4" s="192" t="s">
        <v>70</v>
      </c>
      <c r="E4" s="192"/>
    </row>
    <row r="6" spans="2:5" ht="25.5">
      <c r="B6" s="4" t="s">
        <v>18</v>
      </c>
      <c r="C6" s="4" t="s">
        <v>19</v>
      </c>
      <c r="D6" s="5" t="s">
        <v>39</v>
      </c>
      <c r="E6" s="5" t="s">
        <v>40</v>
      </c>
    </row>
    <row r="8" spans="2:5" ht="12.75">
      <c r="B8" t="s">
        <v>0</v>
      </c>
      <c r="C8" t="s">
        <v>1</v>
      </c>
      <c r="D8" s="17"/>
      <c r="E8" s="7"/>
    </row>
    <row r="9" spans="3:5" ht="12.75">
      <c r="C9" t="s">
        <v>61</v>
      </c>
      <c r="D9" s="3">
        <f>834802600-231500</f>
        <v>834571100</v>
      </c>
      <c r="E9" s="7"/>
    </row>
    <row r="10" spans="3:5" ht="13.5" thickBot="1">
      <c r="C10" t="s">
        <v>62</v>
      </c>
      <c r="D10" s="6">
        <v>3684600</v>
      </c>
      <c r="E10" s="20">
        <f>SUM(D9:D10)</f>
        <v>838255700</v>
      </c>
    </row>
    <row r="11" ht="12.75">
      <c r="E11" s="20"/>
    </row>
    <row r="12" spans="2:5" ht="12.75">
      <c r="B12" t="s">
        <v>2</v>
      </c>
      <c r="E12" s="20"/>
    </row>
    <row r="13" spans="3:5" ht="12.75">
      <c r="C13" t="s">
        <v>3</v>
      </c>
      <c r="D13" s="3">
        <v>3658133</v>
      </c>
      <c r="E13" s="20"/>
    </row>
    <row r="14" spans="3:5" ht="12.75">
      <c r="C14" t="s">
        <v>4</v>
      </c>
      <c r="D14" s="3">
        <v>1073991.8</v>
      </c>
      <c r="E14" s="20"/>
    </row>
    <row r="15" spans="3:5" ht="12.75">
      <c r="C15" t="s">
        <v>5</v>
      </c>
      <c r="D15" s="3">
        <v>616248.55</v>
      </c>
      <c r="E15" s="20"/>
    </row>
    <row r="16" spans="3:5" ht="12.75">
      <c r="C16" t="s">
        <v>6</v>
      </c>
      <c r="D16" s="3">
        <v>663762.15</v>
      </c>
      <c r="E16" s="20"/>
    </row>
    <row r="17" spans="3:5" ht="12.75">
      <c r="C17" t="s">
        <v>7</v>
      </c>
      <c r="D17" s="3">
        <v>636280.3</v>
      </c>
      <c r="E17" s="20"/>
    </row>
    <row r="18" spans="3:5" ht="12.75">
      <c r="C18" t="s">
        <v>8</v>
      </c>
      <c r="D18" s="3">
        <v>545334.85</v>
      </c>
      <c r="E18" s="20"/>
    </row>
    <row r="19" spans="3:5" ht="12.75">
      <c r="C19" t="s">
        <v>9</v>
      </c>
      <c r="D19" s="3">
        <v>269381</v>
      </c>
      <c r="E19" s="20"/>
    </row>
    <row r="20" spans="3:5" ht="12.75">
      <c r="C20" t="s">
        <v>10</v>
      </c>
      <c r="D20" s="3">
        <v>180752.65</v>
      </c>
      <c r="E20" s="20"/>
    </row>
    <row r="21" spans="3:5" ht="12.75">
      <c r="C21" t="s">
        <v>11</v>
      </c>
      <c r="D21" s="3">
        <v>215504.8</v>
      </c>
      <c r="E21" s="20"/>
    </row>
    <row r="22" spans="3:5" ht="12.75">
      <c r="C22" t="s">
        <v>12</v>
      </c>
      <c r="D22" s="3">
        <v>652130.25</v>
      </c>
      <c r="E22" s="20"/>
    </row>
    <row r="23" spans="3:5" ht="12.75">
      <c r="C23" t="s">
        <v>13</v>
      </c>
      <c r="D23" s="3">
        <v>427054</v>
      </c>
      <c r="E23" s="20"/>
    </row>
    <row r="24" spans="3:5" ht="12.75">
      <c r="C24" t="s">
        <v>422</v>
      </c>
      <c r="D24" s="3">
        <v>1351897.35</v>
      </c>
      <c r="E24" s="20"/>
    </row>
    <row r="25" spans="3:5" ht="12.75">
      <c r="C25" t="s">
        <v>14</v>
      </c>
      <c r="D25" s="3">
        <v>122525</v>
      </c>
      <c r="E25" s="20"/>
    </row>
    <row r="26" spans="3:5" ht="12.75">
      <c r="C26" t="s">
        <v>15</v>
      </c>
      <c r="D26" s="3">
        <v>282750</v>
      </c>
      <c r="E26" s="20"/>
    </row>
    <row r="27" spans="3:5" ht="12.75">
      <c r="C27" t="s">
        <v>16</v>
      </c>
      <c r="D27" s="3">
        <f>1413750+877356+255200</f>
        <v>2546306</v>
      </c>
      <c r="E27" s="20"/>
    </row>
    <row r="28" spans="3:5" ht="13.5" thickBot="1">
      <c r="C28" t="s">
        <v>17</v>
      </c>
      <c r="D28" s="6">
        <v>589062.5</v>
      </c>
      <c r="E28" s="20">
        <f>SUM(D13:D28)</f>
        <v>13831114.2</v>
      </c>
    </row>
    <row r="29" spans="5:9" ht="12.75">
      <c r="E29" s="20"/>
      <c r="F29" s="17"/>
      <c r="G29" s="24"/>
      <c r="H29" s="24"/>
      <c r="I29" s="24"/>
    </row>
    <row r="30" spans="2:9" ht="12.75">
      <c r="B30" t="s">
        <v>20</v>
      </c>
      <c r="E30" s="20"/>
      <c r="F30" s="17"/>
      <c r="G30" s="24"/>
      <c r="H30" s="24"/>
      <c r="I30" s="24"/>
    </row>
    <row r="31" spans="3:9" ht="12.75">
      <c r="C31" s="8" t="s">
        <v>77</v>
      </c>
      <c r="E31" s="20"/>
      <c r="F31" s="17"/>
      <c r="G31" s="24"/>
      <c r="H31" s="24"/>
      <c r="I31" s="24"/>
    </row>
    <row r="32" spans="3:9" ht="12.75">
      <c r="C32" t="s">
        <v>38</v>
      </c>
      <c r="D32" s="18">
        <v>3206000</v>
      </c>
      <c r="E32" s="20"/>
      <c r="F32" s="17"/>
      <c r="G32" s="24"/>
      <c r="H32" s="186"/>
      <c r="I32" s="24"/>
    </row>
    <row r="33" spans="3:9" ht="12.75">
      <c r="C33" t="s">
        <v>41</v>
      </c>
      <c r="D33" s="18">
        <v>1600000</v>
      </c>
      <c r="E33" s="20"/>
      <c r="F33" s="17"/>
      <c r="G33" s="186"/>
      <c r="H33" s="186"/>
      <c r="I33" s="24"/>
    </row>
    <row r="34" spans="3:9" ht="12.75">
      <c r="C34" t="s">
        <v>42</v>
      </c>
      <c r="D34" s="18">
        <v>1400000</v>
      </c>
      <c r="E34" s="20"/>
      <c r="F34" s="17"/>
      <c r="G34" s="186"/>
      <c r="H34" s="186"/>
      <c r="I34" s="24"/>
    </row>
    <row r="35" spans="3:9" ht="12.75">
      <c r="C35" t="s">
        <v>43</v>
      </c>
      <c r="D35" s="18">
        <v>820000</v>
      </c>
      <c r="E35" s="20"/>
      <c r="F35" s="17"/>
      <c r="G35" s="186"/>
      <c r="H35" s="186"/>
      <c r="I35" s="24"/>
    </row>
    <row r="36" spans="3:9" ht="12.75">
      <c r="C36" t="s">
        <v>82</v>
      </c>
      <c r="D36" s="18">
        <v>127000</v>
      </c>
      <c r="E36" s="20"/>
      <c r="F36" s="17"/>
      <c r="G36" s="24"/>
      <c r="H36" s="186"/>
      <c r="I36" s="24"/>
    </row>
    <row r="37" spans="3:9" ht="12.75">
      <c r="C37" t="s">
        <v>47</v>
      </c>
      <c r="D37" s="18">
        <v>1000000</v>
      </c>
      <c r="E37" s="20"/>
      <c r="F37" s="17"/>
      <c r="G37" s="187"/>
      <c r="H37" s="187"/>
      <c r="I37" s="24"/>
    </row>
    <row r="38" spans="3:9" ht="12.75">
      <c r="C38" t="s">
        <v>44</v>
      </c>
      <c r="D38" s="18">
        <v>3275745</v>
      </c>
      <c r="E38" s="20"/>
      <c r="F38" s="17"/>
      <c r="G38" s="24"/>
      <c r="H38" s="24"/>
      <c r="I38" s="24"/>
    </row>
    <row r="39" spans="3:9" ht="12.75">
      <c r="C39" t="s">
        <v>83</v>
      </c>
      <c r="D39" s="18">
        <v>5520859.08</v>
      </c>
      <c r="E39" s="20"/>
      <c r="F39" s="17"/>
      <c r="G39" s="24"/>
      <c r="H39" s="24"/>
      <c r="I39" s="24"/>
    </row>
    <row r="40" spans="3:9" ht="12.75">
      <c r="C40" t="s">
        <v>84</v>
      </c>
      <c r="D40" s="18">
        <v>3825012.96</v>
      </c>
      <c r="E40" s="20"/>
      <c r="F40" s="17"/>
      <c r="G40" s="24"/>
      <c r="H40" s="24"/>
      <c r="I40" s="24"/>
    </row>
    <row r="41" spans="3:9" ht="13.5" thickBot="1">
      <c r="C41" t="s">
        <v>85</v>
      </c>
      <c r="D41" s="19">
        <v>4519217.4</v>
      </c>
      <c r="E41" s="20">
        <f>SUM(D32:D41)</f>
        <v>25293834.439999998</v>
      </c>
      <c r="F41" s="17"/>
      <c r="G41" s="24"/>
      <c r="H41" s="24"/>
      <c r="I41" s="24"/>
    </row>
    <row r="42" spans="4:9" ht="12.75">
      <c r="D42" s="25"/>
      <c r="E42" s="20"/>
      <c r="F42" s="17"/>
      <c r="G42" s="24"/>
      <c r="H42" s="24"/>
      <c r="I42" s="24"/>
    </row>
    <row r="43" spans="3:9" ht="12.75">
      <c r="C43" s="8" t="s">
        <v>45</v>
      </c>
      <c r="D43" s="18"/>
      <c r="E43" s="20">
        <f>2443000+231500-35000</f>
        <v>2639500</v>
      </c>
      <c r="F43" s="17"/>
      <c r="G43" s="24"/>
      <c r="H43" s="24"/>
      <c r="I43" s="24"/>
    </row>
    <row r="44" spans="3:9" ht="12.75">
      <c r="C44" s="8"/>
      <c r="D44" s="18"/>
      <c r="E44" s="20"/>
      <c r="F44" s="17"/>
      <c r="G44" s="24"/>
      <c r="H44" s="24"/>
      <c r="I44" s="24"/>
    </row>
    <row r="45" spans="3:9" ht="12.75">
      <c r="C45" s="8" t="s">
        <v>46</v>
      </c>
      <c r="D45" s="18"/>
      <c r="E45" s="20">
        <v>13529271</v>
      </c>
      <c r="F45" s="17"/>
      <c r="G45" s="24"/>
      <c r="H45" s="24"/>
      <c r="I45" s="24"/>
    </row>
    <row r="46" spans="3:9" ht="12.75">
      <c r="C46" s="8"/>
      <c r="D46" s="18"/>
      <c r="E46" s="20"/>
      <c r="F46" s="17"/>
      <c r="G46" s="24"/>
      <c r="H46" s="24"/>
      <c r="I46" s="24"/>
    </row>
    <row r="47" spans="3:9" ht="12.75">
      <c r="C47" s="8" t="s">
        <v>48</v>
      </c>
      <c r="D47" s="18"/>
      <c r="E47" s="20">
        <v>2265900</v>
      </c>
      <c r="F47" s="17"/>
      <c r="G47" s="24"/>
      <c r="H47" s="24"/>
      <c r="I47" s="24"/>
    </row>
    <row r="48" spans="3:9" ht="12.75">
      <c r="C48" s="8"/>
      <c r="D48" s="18"/>
      <c r="E48" s="20"/>
      <c r="F48" s="17"/>
      <c r="G48" s="24"/>
      <c r="H48" s="24"/>
      <c r="I48" s="24"/>
    </row>
    <row r="49" spans="3:9" ht="12.75">
      <c r="C49" s="8" t="s">
        <v>49</v>
      </c>
      <c r="D49" s="18"/>
      <c r="E49" s="20">
        <v>618800</v>
      </c>
      <c r="F49" s="17"/>
      <c r="G49" s="24"/>
      <c r="H49" s="24"/>
      <c r="I49" s="24"/>
    </row>
    <row r="50" spans="3:9" ht="12.75">
      <c r="C50" s="8"/>
      <c r="D50" s="18"/>
      <c r="E50" s="20"/>
      <c r="F50" s="17"/>
      <c r="G50" s="24"/>
      <c r="H50" s="24"/>
      <c r="I50" s="24"/>
    </row>
    <row r="51" spans="3:9" ht="13.5" thickBot="1">
      <c r="C51" s="8" t="s">
        <v>424</v>
      </c>
      <c r="D51" s="18"/>
      <c r="E51" s="21">
        <v>9484700</v>
      </c>
      <c r="F51" s="17"/>
      <c r="G51" s="17"/>
      <c r="H51" s="24"/>
      <c r="I51" s="24"/>
    </row>
    <row r="52" spans="4:9" ht="12.75">
      <c r="D52" s="18"/>
      <c r="F52" s="17"/>
      <c r="G52" s="24"/>
      <c r="H52" s="24"/>
      <c r="I52" s="24"/>
    </row>
    <row r="53" spans="3:9" ht="12.75">
      <c r="C53" s="1" t="s">
        <v>78</v>
      </c>
      <c r="D53" s="18"/>
      <c r="E53" s="185">
        <f>SUM(E8:E51)</f>
        <v>905918819.6400001</v>
      </c>
      <c r="F53" s="17"/>
      <c r="G53" s="24"/>
      <c r="H53" s="24"/>
      <c r="I53" s="24"/>
    </row>
    <row r="54" spans="4:9" ht="12.75">
      <c r="D54" s="18"/>
      <c r="F54" s="17"/>
      <c r="G54" s="24"/>
      <c r="H54" s="24"/>
      <c r="I54" s="24"/>
    </row>
    <row r="55" spans="4:9" ht="12.75">
      <c r="D55" s="18"/>
      <c r="F55" s="17"/>
      <c r="G55" s="24"/>
      <c r="H55" s="24"/>
      <c r="I55" s="24"/>
    </row>
    <row r="56" spans="4:9" ht="12.75">
      <c r="D56" s="18"/>
      <c r="F56" s="17"/>
      <c r="G56" s="24"/>
      <c r="H56" s="24"/>
      <c r="I56" s="24"/>
    </row>
    <row r="57" spans="4:9" ht="12.75">
      <c r="D57" s="18"/>
      <c r="F57" s="17"/>
      <c r="G57" s="24"/>
      <c r="H57" s="24"/>
      <c r="I57" s="24"/>
    </row>
    <row r="58" spans="4:9" ht="12.75">
      <c r="D58" s="18"/>
      <c r="F58" s="17"/>
      <c r="G58" s="24"/>
      <c r="H58" s="24"/>
      <c r="I58" s="24"/>
    </row>
    <row r="59" spans="4:9" ht="12.75">
      <c r="D59" s="18"/>
      <c r="F59" s="17"/>
      <c r="G59" s="24"/>
      <c r="H59" s="24"/>
      <c r="I59" s="24"/>
    </row>
    <row r="60" spans="4:9" ht="12.75">
      <c r="D60" s="18"/>
      <c r="F60" s="17"/>
      <c r="G60" s="24"/>
      <c r="H60" s="24"/>
      <c r="I60" s="24"/>
    </row>
    <row r="61" spans="4:9" ht="12.75">
      <c r="D61" s="18"/>
      <c r="F61" s="17"/>
      <c r="G61" s="24"/>
      <c r="H61" s="24"/>
      <c r="I61" s="24"/>
    </row>
    <row r="62" spans="4:9" ht="12.75">
      <c r="D62" s="18"/>
      <c r="F62" s="17"/>
      <c r="G62" s="24"/>
      <c r="H62" s="24"/>
      <c r="I62" s="24"/>
    </row>
    <row r="63" spans="4:9" ht="12.75">
      <c r="D63" s="18"/>
      <c r="F63" s="17"/>
      <c r="G63" s="24"/>
      <c r="H63" s="24"/>
      <c r="I63" s="24"/>
    </row>
    <row r="64" ht="12.75">
      <c r="D64" s="18"/>
    </row>
    <row r="65" ht="12.75">
      <c r="D65" s="18"/>
    </row>
    <row r="66" ht="12.75">
      <c r="D66" s="18"/>
    </row>
    <row r="67" ht="12.75">
      <c r="D67" s="18"/>
    </row>
    <row r="68" ht="12.75">
      <c r="D68" s="18"/>
    </row>
    <row r="69" ht="12.75">
      <c r="D69" s="18"/>
    </row>
    <row r="70" ht="12.75">
      <c r="D70" s="18"/>
    </row>
    <row r="71" ht="12.75">
      <c r="D71" s="18"/>
    </row>
    <row r="72" ht="12.75">
      <c r="D72" s="18"/>
    </row>
    <row r="73" ht="12.75">
      <c r="D73" s="18"/>
    </row>
    <row r="74" ht="12.75">
      <c r="D74" s="18"/>
    </row>
    <row r="75" ht="12.75">
      <c r="D75" s="18"/>
    </row>
    <row r="76" ht="12.75">
      <c r="D76" s="18"/>
    </row>
    <row r="77" ht="12.75">
      <c r="D77" s="18"/>
    </row>
    <row r="78" ht="12.75">
      <c r="D78" s="18"/>
    </row>
    <row r="79" ht="12.75">
      <c r="D79" s="18"/>
    </row>
    <row r="80" ht="12.75">
      <c r="D80" s="18"/>
    </row>
    <row r="81" ht="12.75">
      <c r="D81" s="18"/>
    </row>
    <row r="82" ht="12.75">
      <c r="D82" s="18"/>
    </row>
    <row r="83" ht="12.75">
      <c r="D83" s="18"/>
    </row>
    <row r="84" ht="12.75">
      <c r="D84" s="18"/>
    </row>
    <row r="85" ht="12.75">
      <c r="D85" s="18"/>
    </row>
    <row r="86" ht="12.75">
      <c r="D86" s="18"/>
    </row>
    <row r="87" ht="12.75">
      <c r="D87" s="18"/>
    </row>
    <row r="88" ht="12.75">
      <c r="D88" s="18"/>
    </row>
    <row r="89" ht="12.75">
      <c r="D89" s="18"/>
    </row>
    <row r="90" ht="12.75">
      <c r="D90" s="18"/>
    </row>
    <row r="91" ht="12.75">
      <c r="D91" s="18"/>
    </row>
    <row r="92" ht="12.75">
      <c r="D92" s="18"/>
    </row>
    <row r="93" ht="12.75">
      <c r="D93" s="18"/>
    </row>
    <row r="94" ht="12.75">
      <c r="D94" s="18"/>
    </row>
    <row r="95" ht="12.75">
      <c r="D95" s="18"/>
    </row>
    <row r="96" ht="12.75">
      <c r="D96" s="18"/>
    </row>
    <row r="97" ht="12.75">
      <c r="D97" s="18"/>
    </row>
    <row r="98" ht="12.75">
      <c r="D98" s="18"/>
    </row>
    <row r="99" ht="12.75">
      <c r="D99" s="18"/>
    </row>
    <row r="100" ht="12.75">
      <c r="D100" s="18"/>
    </row>
    <row r="101" ht="12.75">
      <c r="D101" s="18"/>
    </row>
    <row r="102" ht="12.75">
      <c r="D102" s="18"/>
    </row>
    <row r="103" ht="12.75">
      <c r="D103" s="18"/>
    </row>
    <row r="104" ht="12.75">
      <c r="D104" s="18"/>
    </row>
    <row r="105" ht="12.75">
      <c r="D105" s="18"/>
    </row>
    <row r="106" ht="12.75">
      <c r="D106" s="18"/>
    </row>
    <row r="107" ht="12.75">
      <c r="D107" s="18"/>
    </row>
    <row r="108" ht="12.75">
      <c r="D108" s="18"/>
    </row>
    <row r="109" ht="12.75">
      <c r="D109" s="18"/>
    </row>
    <row r="110" ht="12.75">
      <c r="D110" s="18"/>
    </row>
    <row r="111" ht="12.75">
      <c r="D111" s="18"/>
    </row>
    <row r="112" ht="12.75">
      <c r="D112" s="18"/>
    </row>
    <row r="113" ht="12.75">
      <c r="D113" s="18"/>
    </row>
    <row r="114" ht="12.75">
      <c r="D114" s="18"/>
    </row>
    <row r="115" ht="12.75">
      <c r="D115" s="18"/>
    </row>
    <row r="116" ht="12.75">
      <c r="D116" s="18"/>
    </row>
    <row r="117" ht="12.75">
      <c r="D117" s="18"/>
    </row>
    <row r="118" ht="12.75">
      <c r="D118" s="18"/>
    </row>
    <row r="119" ht="12.75">
      <c r="D119" s="18"/>
    </row>
    <row r="120" ht="12.75">
      <c r="D120" s="18"/>
    </row>
    <row r="121" ht="12.75">
      <c r="D121" s="18"/>
    </row>
    <row r="122" ht="12.75">
      <c r="D122" s="18"/>
    </row>
    <row r="123" ht="12.75">
      <c r="D123" s="18"/>
    </row>
  </sheetData>
  <mergeCells count="2">
    <mergeCell ref="B2:E2"/>
    <mergeCell ref="D4:E4"/>
  </mergeCells>
  <printOptions horizontalCentered="1"/>
  <pageMargins left="0.7874015748031497" right="0.3937007874015748" top="0.984251968503937" bottom="0.984251968503937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16"/>
  <sheetViews>
    <sheetView workbookViewId="0" topLeftCell="A19">
      <selection activeCell="D34" sqref="D34"/>
    </sheetView>
  </sheetViews>
  <sheetFormatPr defaultColWidth="11.421875" defaultRowHeight="12.75"/>
  <cols>
    <col min="2" max="2" width="14.28125" style="0" customWidth="1"/>
    <col min="3" max="3" width="40.421875" style="0" customWidth="1"/>
    <col min="4" max="4" width="13.7109375" style="3" customWidth="1"/>
    <col min="5" max="5" width="13.421875" style="3" customWidth="1"/>
    <col min="6" max="7" width="11.421875" style="3" customWidth="1"/>
    <col min="8" max="8" width="11.7109375" style="3" bestFit="1" customWidth="1"/>
    <col min="9" max="9" width="11.421875" style="3" customWidth="1"/>
  </cols>
  <sheetData>
    <row r="2" spans="2:5" ht="12.75">
      <c r="B2" s="193" t="s">
        <v>69</v>
      </c>
      <c r="C2" s="193"/>
      <c r="D2" s="193"/>
      <c r="E2" s="193"/>
    </row>
    <row r="4" spans="2:5" ht="12.75">
      <c r="B4" s="8" t="s">
        <v>74</v>
      </c>
      <c r="D4" s="192" t="s">
        <v>71</v>
      </c>
      <c r="E4" s="192"/>
    </row>
    <row r="6" spans="2:5" ht="25.5">
      <c r="B6" s="4" t="s">
        <v>18</v>
      </c>
      <c r="C6" s="4" t="s">
        <v>65</v>
      </c>
      <c r="D6" s="5" t="s">
        <v>39</v>
      </c>
      <c r="E6" s="5" t="s">
        <v>40</v>
      </c>
    </row>
    <row r="8" ht="12.75">
      <c r="B8" t="s">
        <v>2</v>
      </c>
    </row>
    <row r="9" spans="3:4" ht="12.75">
      <c r="C9" s="2" t="s">
        <v>21</v>
      </c>
      <c r="D9" s="17">
        <v>2222226.650659078</v>
      </c>
    </row>
    <row r="10" spans="3:4" ht="12.75">
      <c r="C10" s="2" t="s">
        <v>22</v>
      </c>
      <c r="D10" s="17">
        <v>2376489</v>
      </c>
    </row>
    <row r="11" spans="3:4" ht="12.75">
      <c r="C11" s="2" t="s">
        <v>23</v>
      </c>
      <c r="D11" s="17">
        <v>1829949.7843057993</v>
      </c>
    </row>
    <row r="12" spans="3:4" ht="12.75">
      <c r="C12" s="2" t="s">
        <v>24</v>
      </c>
      <c r="D12" s="17">
        <v>1850278</v>
      </c>
    </row>
    <row r="13" spans="3:4" ht="12.75">
      <c r="C13" s="2" t="s">
        <v>25</v>
      </c>
      <c r="D13" s="17">
        <v>2172279</v>
      </c>
    </row>
    <row r="14" spans="3:4" ht="12.75">
      <c r="C14" s="2" t="s">
        <v>26</v>
      </c>
      <c r="D14" s="17">
        <v>2372124</v>
      </c>
    </row>
    <row r="15" spans="3:4" ht="12.75">
      <c r="C15" s="2" t="s">
        <v>27</v>
      </c>
      <c r="D15" s="17">
        <v>2121264</v>
      </c>
    </row>
    <row r="16" spans="3:4" ht="12.75">
      <c r="C16" s="2" t="s">
        <v>28</v>
      </c>
      <c r="D16" s="17">
        <v>1974393</v>
      </c>
    </row>
    <row r="17" spans="3:4" ht="12.75">
      <c r="C17" s="2" t="s">
        <v>29</v>
      </c>
      <c r="D17" s="17">
        <v>2046888</v>
      </c>
    </row>
    <row r="18" spans="3:4" ht="12.75">
      <c r="C18" s="2" t="s">
        <v>30</v>
      </c>
      <c r="D18" s="17">
        <v>1919494</v>
      </c>
    </row>
    <row r="19" spans="3:4" ht="12.75">
      <c r="C19" s="2" t="s">
        <v>31</v>
      </c>
      <c r="D19" s="17">
        <v>1821278</v>
      </c>
    </row>
    <row r="20" spans="3:4" ht="12.75">
      <c r="C20" s="2" t="s">
        <v>32</v>
      </c>
      <c r="D20" s="17">
        <v>1703759</v>
      </c>
    </row>
    <row r="21" spans="3:4" ht="12.75">
      <c r="C21" s="2" t="s">
        <v>33</v>
      </c>
      <c r="D21" s="17">
        <v>1703759</v>
      </c>
    </row>
    <row r="22" spans="3:4" ht="12.75">
      <c r="C22" s="2" t="s">
        <v>34</v>
      </c>
      <c r="D22" s="17">
        <v>2167784</v>
      </c>
    </row>
    <row r="23" spans="3:4" ht="12.75">
      <c r="C23" s="2" t="s">
        <v>35</v>
      </c>
      <c r="D23" s="17">
        <v>1524227</v>
      </c>
    </row>
    <row r="24" spans="3:4" ht="12.75">
      <c r="C24" s="2" t="s">
        <v>36</v>
      </c>
      <c r="D24" s="17">
        <v>1524227</v>
      </c>
    </row>
    <row r="25" spans="3:5" ht="13.5" thickBot="1">
      <c r="C25" s="2" t="s">
        <v>37</v>
      </c>
      <c r="D25" s="6">
        <v>1440000</v>
      </c>
      <c r="E25" s="20">
        <f>SUM(D9:D25)</f>
        <v>32770419.434964877</v>
      </c>
    </row>
    <row r="27" ht="12.75">
      <c r="B27" t="s">
        <v>20</v>
      </c>
    </row>
    <row r="28" spans="3:4" ht="12.75">
      <c r="C28" s="2" t="s">
        <v>21</v>
      </c>
      <c r="D28" s="18">
        <v>412808</v>
      </c>
    </row>
    <row r="29" spans="3:4" ht="12.75">
      <c r="C29" s="2" t="s">
        <v>22</v>
      </c>
      <c r="D29" s="18">
        <v>303147</v>
      </c>
    </row>
    <row r="30" spans="3:4" ht="12.75">
      <c r="C30" s="2" t="s">
        <v>23</v>
      </c>
      <c r="D30" s="18">
        <v>276647</v>
      </c>
    </row>
    <row r="31" spans="3:4" ht="12.75">
      <c r="C31" s="2" t="s">
        <v>24</v>
      </c>
      <c r="D31" s="18">
        <v>368353</v>
      </c>
    </row>
    <row r="32" spans="3:4" ht="12.75">
      <c r="C32" s="2" t="s">
        <v>25</v>
      </c>
      <c r="D32" s="18">
        <v>955997</v>
      </c>
    </row>
    <row r="33" spans="3:4" ht="12.75">
      <c r="C33" s="2" t="s">
        <v>26</v>
      </c>
      <c r="D33" s="18">
        <v>1394167</v>
      </c>
    </row>
    <row r="34" spans="3:4" ht="12.75">
      <c r="C34" s="2" t="s">
        <v>27</v>
      </c>
      <c r="D34" s="18">
        <v>3187599</v>
      </c>
    </row>
    <row r="35" spans="3:4" ht="12.75">
      <c r="C35" s="2" t="s">
        <v>28</v>
      </c>
      <c r="D35" s="18">
        <v>180647</v>
      </c>
    </row>
    <row r="36" spans="3:4" ht="12.75">
      <c r="C36" s="2" t="s">
        <v>29</v>
      </c>
      <c r="D36" s="18">
        <v>1488348</v>
      </c>
    </row>
    <row r="37" spans="3:4" ht="12.75">
      <c r="C37" s="2" t="s">
        <v>30</v>
      </c>
      <c r="D37" s="18">
        <v>209403</v>
      </c>
    </row>
    <row r="38" spans="3:4" ht="12.75">
      <c r="C38" s="2" t="s">
        <v>31</v>
      </c>
      <c r="D38" s="18">
        <v>216277</v>
      </c>
    </row>
    <row r="39" spans="3:4" ht="12.75">
      <c r="C39" s="2" t="s">
        <v>32</v>
      </c>
      <c r="D39" s="18">
        <v>213047</v>
      </c>
    </row>
    <row r="40" spans="3:4" ht="12.75">
      <c r="C40" s="2" t="s">
        <v>33</v>
      </c>
      <c r="D40" s="18">
        <v>257647</v>
      </c>
    </row>
    <row r="41" spans="3:4" ht="12.75">
      <c r="C41" s="2" t="s">
        <v>34</v>
      </c>
      <c r="D41" s="18">
        <v>3182347</v>
      </c>
    </row>
    <row r="42" spans="3:4" ht="12.75">
      <c r="C42" s="2" t="s">
        <v>35</v>
      </c>
      <c r="D42" s="18">
        <v>275047</v>
      </c>
    </row>
    <row r="43" spans="3:4" ht="12.75">
      <c r="C43" s="2" t="s">
        <v>36</v>
      </c>
      <c r="D43" s="18">
        <v>232012</v>
      </c>
    </row>
    <row r="44" spans="3:5" ht="13.5" thickBot="1">
      <c r="C44" s="2" t="s">
        <v>37</v>
      </c>
      <c r="D44" s="19">
        <v>797547</v>
      </c>
      <c r="E44" s="21">
        <f>SUM(D28:D44)</f>
        <v>13951040</v>
      </c>
    </row>
    <row r="45" ht="12.75">
      <c r="D45" s="18"/>
    </row>
    <row r="46" spans="3:5" ht="12.75">
      <c r="C46" s="1" t="s">
        <v>66</v>
      </c>
      <c r="D46" s="18"/>
      <c r="E46" s="9">
        <f>SUM(E7:E44)</f>
        <v>46721459.43496488</v>
      </c>
    </row>
    <row r="47" ht="12.75">
      <c r="D47" s="18"/>
    </row>
    <row r="48" ht="12.75">
      <c r="D48" s="18"/>
    </row>
    <row r="49" ht="12.75">
      <c r="D49" s="18"/>
    </row>
    <row r="50" ht="12.75">
      <c r="D50" s="18"/>
    </row>
    <row r="51" ht="12.75">
      <c r="D51" s="18"/>
    </row>
    <row r="52" ht="12.75">
      <c r="D52" s="18"/>
    </row>
    <row r="53" ht="12.75">
      <c r="D53" s="18"/>
    </row>
    <row r="54" ht="12.75">
      <c r="D54" s="18"/>
    </row>
    <row r="55" ht="12.75">
      <c r="D55" s="18"/>
    </row>
    <row r="56" ht="12.75">
      <c r="D56" s="18"/>
    </row>
    <row r="57" ht="12.75">
      <c r="D57" s="18"/>
    </row>
    <row r="58" ht="12.75">
      <c r="D58" s="18"/>
    </row>
    <row r="59" ht="12.75">
      <c r="D59" s="18"/>
    </row>
    <row r="60" ht="12.75">
      <c r="D60" s="18"/>
    </row>
    <row r="61" ht="12.75">
      <c r="D61" s="18"/>
    </row>
    <row r="62" ht="12.75">
      <c r="D62" s="18"/>
    </row>
    <row r="63" ht="12.75">
      <c r="D63" s="18"/>
    </row>
    <row r="64" ht="12.75">
      <c r="D64" s="18"/>
    </row>
    <row r="65" ht="12.75">
      <c r="D65" s="18"/>
    </row>
    <row r="66" ht="12.75">
      <c r="D66" s="18"/>
    </row>
    <row r="67" ht="12.75">
      <c r="D67" s="18"/>
    </row>
    <row r="68" ht="12.75">
      <c r="D68" s="18"/>
    </row>
    <row r="69" ht="12.75">
      <c r="D69" s="18"/>
    </row>
    <row r="70" ht="12.75">
      <c r="D70" s="18"/>
    </row>
    <row r="71" ht="12.75">
      <c r="D71" s="18"/>
    </row>
    <row r="72" ht="12.75">
      <c r="D72" s="18"/>
    </row>
    <row r="73" ht="12.75">
      <c r="D73" s="18"/>
    </row>
    <row r="74" ht="12.75">
      <c r="D74" s="18"/>
    </row>
    <row r="75" ht="12.75">
      <c r="D75" s="18"/>
    </row>
    <row r="76" ht="12.75">
      <c r="D76" s="18"/>
    </row>
    <row r="77" ht="12.75">
      <c r="D77" s="18"/>
    </row>
    <row r="78" ht="12.75">
      <c r="D78" s="18"/>
    </row>
    <row r="79" ht="12.75">
      <c r="D79" s="18"/>
    </row>
    <row r="80" ht="12.75">
      <c r="D80" s="18"/>
    </row>
    <row r="81" ht="12.75">
      <c r="D81" s="18"/>
    </row>
    <row r="82" ht="12.75">
      <c r="D82" s="18"/>
    </row>
    <row r="83" ht="12.75">
      <c r="D83" s="18"/>
    </row>
    <row r="84" ht="12.75">
      <c r="D84" s="18"/>
    </row>
    <row r="85" ht="12.75">
      <c r="D85" s="18"/>
    </row>
    <row r="86" ht="12.75">
      <c r="D86" s="18"/>
    </row>
    <row r="87" ht="12.75">
      <c r="D87" s="18"/>
    </row>
    <row r="88" ht="12.75">
      <c r="D88" s="18"/>
    </row>
    <row r="89" ht="12.75">
      <c r="D89" s="18"/>
    </row>
    <row r="90" ht="12.75">
      <c r="D90" s="18"/>
    </row>
    <row r="91" ht="12.75">
      <c r="D91" s="18"/>
    </row>
    <row r="92" ht="12.75">
      <c r="D92" s="18"/>
    </row>
    <row r="93" ht="12.75">
      <c r="D93" s="18"/>
    </row>
    <row r="94" ht="12.75">
      <c r="D94" s="18"/>
    </row>
    <row r="95" ht="12.75">
      <c r="D95" s="18"/>
    </row>
    <row r="96" ht="12.75">
      <c r="D96" s="18"/>
    </row>
    <row r="97" ht="12.75">
      <c r="D97" s="18"/>
    </row>
    <row r="98" ht="12.75">
      <c r="D98" s="18"/>
    </row>
    <row r="99" ht="12.75">
      <c r="D99" s="18"/>
    </row>
    <row r="100" ht="12.75">
      <c r="D100" s="18"/>
    </row>
    <row r="101" ht="12.75">
      <c r="D101" s="18"/>
    </row>
    <row r="102" ht="12.75">
      <c r="D102" s="18"/>
    </row>
    <row r="103" ht="12.75">
      <c r="D103" s="18"/>
    </row>
    <row r="104" ht="12.75">
      <c r="D104" s="18"/>
    </row>
    <row r="105" ht="12.75">
      <c r="D105" s="18"/>
    </row>
    <row r="106" ht="12.75">
      <c r="D106" s="18"/>
    </row>
    <row r="107" ht="12.75">
      <c r="D107" s="18"/>
    </row>
    <row r="108" ht="12.75">
      <c r="D108" s="18"/>
    </row>
    <row r="109" ht="12.75">
      <c r="D109" s="18"/>
    </row>
    <row r="110" ht="12.75">
      <c r="D110" s="18"/>
    </row>
    <row r="111" ht="12.75">
      <c r="D111" s="18"/>
    </row>
    <row r="112" ht="12.75">
      <c r="D112" s="18"/>
    </row>
    <row r="113" ht="12.75">
      <c r="D113" s="18"/>
    </row>
    <row r="114" ht="12.75">
      <c r="D114" s="18"/>
    </row>
    <row r="115" ht="12.75">
      <c r="D115" s="18"/>
    </row>
    <row r="116" ht="12.75">
      <c r="D116" s="18"/>
    </row>
  </sheetData>
  <mergeCells count="2">
    <mergeCell ref="B2:E2"/>
    <mergeCell ref="D4:E4"/>
  </mergeCells>
  <printOptions horizontalCentered="1"/>
  <pageMargins left="0.7874015748031497" right="0.3937007874015748" top="0.984251968503937" bottom="0.984251968503937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0"/>
  <sheetViews>
    <sheetView workbookViewId="0" topLeftCell="C7">
      <selection activeCell="L36" sqref="L36"/>
    </sheetView>
  </sheetViews>
  <sheetFormatPr defaultColWidth="11.421875" defaultRowHeight="12.75"/>
  <cols>
    <col min="2" max="2" width="38.140625" style="0" bestFit="1" customWidth="1"/>
    <col min="3" max="3" width="9.8515625" style="0" customWidth="1"/>
    <col min="4" max="4" width="2.421875" style="24" customWidth="1"/>
    <col min="5" max="5" width="11.421875" style="3" customWidth="1"/>
    <col min="6" max="6" width="2.57421875" style="17" customWidth="1"/>
    <col min="7" max="9" width="11.421875" style="3" customWidth="1"/>
    <col min="10" max="10" width="12.8515625" style="3" customWidth="1"/>
    <col min="11" max="11" width="11.421875" style="3" customWidth="1"/>
    <col min="12" max="12" width="13.00390625" style="3" customWidth="1"/>
    <col min="15" max="15" width="13.421875" style="0" customWidth="1"/>
    <col min="16" max="16" width="3.57421875" style="0" customWidth="1"/>
    <col min="17" max="18" width="0" style="0" hidden="1" customWidth="1"/>
  </cols>
  <sheetData>
    <row r="1" ht="12.75">
      <c r="J1" s="10"/>
    </row>
    <row r="2" spans="2:15" ht="12.75">
      <c r="B2" s="193" t="s">
        <v>73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</row>
    <row r="4" spans="2:15" ht="12.75">
      <c r="B4" s="8" t="s">
        <v>74</v>
      </c>
      <c r="N4" s="192" t="s">
        <v>72</v>
      </c>
      <c r="O4" s="192"/>
    </row>
    <row r="6" spans="2:19" ht="51">
      <c r="B6" s="31" t="s">
        <v>60</v>
      </c>
      <c r="C6" s="5" t="s">
        <v>54</v>
      </c>
      <c r="D6" s="34"/>
      <c r="E6" s="5" t="s">
        <v>75</v>
      </c>
      <c r="F6" s="34"/>
      <c r="G6" s="5" t="s">
        <v>52</v>
      </c>
      <c r="H6" s="32" t="s">
        <v>53</v>
      </c>
      <c r="I6" s="5" t="s">
        <v>55</v>
      </c>
      <c r="J6" s="5" t="s">
        <v>56</v>
      </c>
      <c r="K6" s="5" t="s">
        <v>57</v>
      </c>
      <c r="L6" s="5" t="s">
        <v>50</v>
      </c>
      <c r="M6" s="15" t="s">
        <v>51</v>
      </c>
      <c r="N6" s="15" t="s">
        <v>58</v>
      </c>
      <c r="O6" s="5" t="s">
        <v>79</v>
      </c>
      <c r="Q6" s="15" t="s">
        <v>63</v>
      </c>
      <c r="S6" s="5" t="s">
        <v>76</v>
      </c>
    </row>
    <row r="7" spans="3:17" ht="12.75">
      <c r="C7" s="11"/>
      <c r="D7" s="17"/>
      <c r="E7" s="11"/>
      <c r="G7" s="11"/>
      <c r="K7" s="11"/>
      <c r="L7" s="11"/>
      <c r="M7" s="16"/>
      <c r="N7" s="37"/>
      <c r="O7" s="16"/>
      <c r="Q7" s="16"/>
    </row>
    <row r="8" spans="2:19" ht="12.75">
      <c r="B8" s="36" t="s">
        <v>21</v>
      </c>
      <c r="C8" s="11"/>
      <c r="D8" s="17"/>
      <c r="E8" s="11">
        <v>2222226.650659078</v>
      </c>
      <c r="G8" s="11">
        <v>251160</v>
      </c>
      <c r="H8" s="33">
        <v>40000</v>
      </c>
      <c r="I8" s="11"/>
      <c r="J8" s="13">
        <v>67648</v>
      </c>
      <c r="K8" s="11"/>
      <c r="L8" s="11"/>
      <c r="M8" s="16"/>
      <c r="N8" s="11">
        <v>54000</v>
      </c>
      <c r="O8" s="11">
        <f>SUM(G8:N8)</f>
        <v>412808</v>
      </c>
      <c r="Q8" s="11">
        <f>SUM(E8:N8)</f>
        <v>2635034.650659078</v>
      </c>
      <c r="R8" s="3">
        <f>SUM(G8:N8)</f>
        <v>412808</v>
      </c>
      <c r="S8" s="11">
        <v>1747853</v>
      </c>
    </row>
    <row r="9" spans="2:19" ht="12.75">
      <c r="B9" s="36" t="s">
        <v>22</v>
      </c>
      <c r="C9" s="11"/>
      <c r="D9" s="17"/>
      <c r="E9" s="11">
        <v>2376489</v>
      </c>
      <c r="G9" s="11"/>
      <c r="H9" s="33">
        <v>40000</v>
      </c>
      <c r="I9" s="11"/>
      <c r="J9" s="13">
        <v>67647</v>
      </c>
      <c r="K9" s="11"/>
      <c r="L9" s="11"/>
      <c r="M9" s="16"/>
      <c r="N9" s="11">
        <f>160500+35000</f>
        <v>195500</v>
      </c>
      <c r="O9" s="11">
        <f aca="true" t="shared" si="0" ref="O9:O24">SUM(G9:N9)</f>
        <v>303147</v>
      </c>
      <c r="Q9" s="11">
        <f aca="true" t="shared" si="1" ref="Q9:Q24">SUM(E9:N9)</f>
        <v>2679636</v>
      </c>
      <c r="R9" s="3">
        <f aca="true" t="shared" si="2" ref="R9:R24">SUM(G9:N9)</f>
        <v>303147</v>
      </c>
      <c r="S9" s="11">
        <v>1605902</v>
      </c>
    </row>
    <row r="10" spans="2:19" ht="12.75">
      <c r="B10" s="36" t="s">
        <v>23</v>
      </c>
      <c r="C10" s="11"/>
      <c r="D10" s="17"/>
      <c r="E10" s="11">
        <v>1829949.7843057993</v>
      </c>
      <c r="G10" s="11"/>
      <c r="H10" s="33">
        <v>40000</v>
      </c>
      <c r="I10" s="11"/>
      <c r="J10" s="13">
        <v>67647</v>
      </c>
      <c r="K10" s="11"/>
      <c r="L10" s="11">
        <v>84000</v>
      </c>
      <c r="M10" s="16"/>
      <c r="N10" s="11">
        <v>85000</v>
      </c>
      <c r="O10" s="11">
        <f t="shared" si="0"/>
        <v>276647</v>
      </c>
      <c r="Q10" s="11">
        <f t="shared" si="1"/>
        <v>2106596.7843057993</v>
      </c>
      <c r="R10" s="3">
        <f t="shared" si="2"/>
        <v>276647</v>
      </c>
      <c r="S10" s="11">
        <v>1507003</v>
      </c>
    </row>
    <row r="11" spans="2:19" ht="12.75">
      <c r="B11" s="36" t="s">
        <v>24</v>
      </c>
      <c r="C11" s="11"/>
      <c r="D11" s="17"/>
      <c r="E11" s="11">
        <v>1850278</v>
      </c>
      <c r="G11" s="11">
        <v>62790</v>
      </c>
      <c r="H11" s="33">
        <v>40000</v>
      </c>
      <c r="I11" s="11"/>
      <c r="J11" s="13">
        <v>67647</v>
      </c>
      <c r="K11" s="11"/>
      <c r="L11" s="11"/>
      <c r="M11" s="16"/>
      <c r="N11" s="11">
        <v>197916</v>
      </c>
      <c r="O11" s="11">
        <f t="shared" si="0"/>
        <v>368353</v>
      </c>
      <c r="Q11" s="11">
        <f t="shared" si="1"/>
        <v>2218631</v>
      </c>
      <c r="R11" s="3">
        <f t="shared" si="2"/>
        <v>368353</v>
      </c>
      <c r="S11" s="11">
        <v>1469977</v>
      </c>
    </row>
    <row r="12" spans="2:19" ht="12.75">
      <c r="B12" s="36" t="s">
        <v>25</v>
      </c>
      <c r="C12" s="11">
        <v>589500</v>
      </c>
      <c r="D12" s="17"/>
      <c r="E12" s="11">
        <v>2172279</v>
      </c>
      <c r="G12" s="11">
        <v>179400</v>
      </c>
      <c r="H12" s="33">
        <v>40000</v>
      </c>
      <c r="I12" s="11">
        <v>589500</v>
      </c>
      <c r="J12" s="13">
        <v>67647</v>
      </c>
      <c r="K12" s="11"/>
      <c r="L12" s="11"/>
      <c r="M12" s="16"/>
      <c r="N12" s="11">
        <v>79450</v>
      </c>
      <c r="O12" s="11">
        <f t="shared" si="0"/>
        <v>955997</v>
      </c>
      <c r="Q12" s="11">
        <f t="shared" si="1"/>
        <v>3128276</v>
      </c>
      <c r="R12" s="3">
        <f t="shared" si="2"/>
        <v>955997</v>
      </c>
      <c r="S12" s="11">
        <v>1806190</v>
      </c>
    </row>
    <row r="13" spans="2:19" ht="12.75">
      <c r="B13" s="36" t="s">
        <v>26</v>
      </c>
      <c r="C13" s="11">
        <v>21000</v>
      </c>
      <c r="D13" s="17"/>
      <c r="E13" s="11">
        <v>2372124</v>
      </c>
      <c r="G13" s="11"/>
      <c r="H13" s="33">
        <v>40000</v>
      </c>
      <c r="I13" s="11">
        <f>608000+550000</f>
        <v>1158000</v>
      </c>
      <c r="J13" s="13">
        <v>67647</v>
      </c>
      <c r="K13" s="11"/>
      <c r="L13" s="11"/>
      <c r="M13" s="16"/>
      <c r="N13" s="11">
        <v>128520</v>
      </c>
      <c r="O13" s="11">
        <f t="shared" si="0"/>
        <v>1394167</v>
      </c>
      <c r="Q13" s="11">
        <f t="shared" si="1"/>
        <v>3766291</v>
      </c>
      <c r="R13" s="3">
        <f t="shared" si="2"/>
        <v>1394167</v>
      </c>
      <c r="S13" s="11">
        <v>2487635</v>
      </c>
    </row>
    <row r="14" spans="2:19" ht="12.75">
      <c r="B14" s="36" t="s">
        <v>27</v>
      </c>
      <c r="C14" s="11">
        <v>1242300</v>
      </c>
      <c r="D14" s="17"/>
      <c r="E14" s="11">
        <v>2121264</v>
      </c>
      <c r="G14" s="11"/>
      <c r="H14" s="33">
        <v>40000</v>
      </c>
      <c r="I14" s="11">
        <v>2884200</v>
      </c>
      <c r="J14" s="13">
        <v>67647</v>
      </c>
      <c r="K14" s="11"/>
      <c r="L14" s="11"/>
      <c r="M14" s="16"/>
      <c r="N14" s="11">
        <v>195752</v>
      </c>
      <c r="O14" s="11">
        <f t="shared" si="0"/>
        <v>3187599</v>
      </c>
      <c r="Q14" s="11">
        <f t="shared" si="1"/>
        <v>5308863</v>
      </c>
      <c r="R14" s="3">
        <f t="shared" si="2"/>
        <v>3187599</v>
      </c>
      <c r="S14" s="11">
        <v>3296310</v>
      </c>
    </row>
    <row r="15" spans="2:19" ht="12.75">
      <c r="B15" s="36" t="s">
        <v>28</v>
      </c>
      <c r="C15" s="11"/>
      <c r="D15" s="17"/>
      <c r="E15" s="11">
        <v>1974393</v>
      </c>
      <c r="G15" s="11">
        <v>25000</v>
      </c>
      <c r="H15" s="33">
        <v>40000</v>
      </c>
      <c r="I15" s="11"/>
      <c r="J15" s="13">
        <v>67647</v>
      </c>
      <c r="K15" s="11"/>
      <c r="L15" s="11"/>
      <c r="M15" s="16"/>
      <c r="N15" s="11">
        <v>48000</v>
      </c>
      <c r="O15" s="11">
        <f t="shared" si="0"/>
        <v>180647</v>
      </c>
      <c r="Q15" s="11">
        <f t="shared" si="1"/>
        <v>2155040</v>
      </c>
      <c r="R15" s="3">
        <f t="shared" si="2"/>
        <v>180647</v>
      </c>
      <c r="S15" s="11">
        <v>1451737</v>
      </c>
    </row>
    <row r="16" spans="2:19" ht="12.75">
      <c r="B16" s="36" t="s">
        <v>29</v>
      </c>
      <c r="C16" s="11"/>
      <c r="D16" s="17"/>
      <c r="E16" s="11">
        <v>2046888</v>
      </c>
      <c r="G16" s="11">
        <v>689660</v>
      </c>
      <c r="H16" s="33">
        <v>40000</v>
      </c>
      <c r="I16" s="11"/>
      <c r="J16" s="13">
        <v>67647</v>
      </c>
      <c r="K16" s="11">
        <v>637000</v>
      </c>
      <c r="L16" s="11"/>
      <c r="M16" s="16"/>
      <c r="N16" s="11">
        <v>54041</v>
      </c>
      <c r="O16" s="11">
        <f t="shared" si="0"/>
        <v>1488348</v>
      </c>
      <c r="Q16" s="11">
        <f t="shared" si="1"/>
        <v>3535236</v>
      </c>
      <c r="R16" s="3">
        <f t="shared" si="2"/>
        <v>1488348</v>
      </c>
      <c r="S16" s="11">
        <v>2366223</v>
      </c>
    </row>
    <row r="17" spans="2:19" ht="12.75">
      <c r="B17" s="36" t="s">
        <v>30</v>
      </c>
      <c r="C17" s="11"/>
      <c r="D17" s="17"/>
      <c r="E17" s="11">
        <v>1919494</v>
      </c>
      <c r="G17" s="11">
        <v>18200</v>
      </c>
      <c r="H17" s="33">
        <v>40000</v>
      </c>
      <c r="I17" s="11"/>
      <c r="J17" s="13">
        <v>67647</v>
      </c>
      <c r="K17" s="11"/>
      <c r="L17" s="11"/>
      <c r="M17" s="16"/>
      <c r="N17" s="11">
        <v>83556</v>
      </c>
      <c r="O17" s="11">
        <f>SUM(G17:N17)</f>
        <v>209403</v>
      </c>
      <c r="Q17" s="11">
        <f>SUM(E17:N17)</f>
        <v>2128897</v>
      </c>
      <c r="R17" s="3">
        <f>SUM(G17:N17)</f>
        <v>209403</v>
      </c>
      <c r="S17" s="11">
        <v>1374406</v>
      </c>
    </row>
    <row r="18" spans="2:19" ht="12.75">
      <c r="B18" s="36" t="s">
        <v>31</v>
      </c>
      <c r="C18" s="11"/>
      <c r="D18" s="17"/>
      <c r="E18" s="11">
        <v>1821278</v>
      </c>
      <c r="G18" s="11">
        <v>62790</v>
      </c>
      <c r="H18" s="33">
        <v>40000</v>
      </c>
      <c r="I18" s="11"/>
      <c r="J18" s="13">
        <v>67647</v>
      </c>
      <c r="K18" s="11"/>
      <c r="L18" s="11"/>
      <c r="M18" s="11">
        <v>21840</v>
      </c>
      <c r="N18" s="11">
        <v>24000</v>
      </c>
      <c r="O18" s="11">
        <f>SUM(G18:N18)</f>
        <v>216277</v>
      </c>
      <c r="Q18" s="11">
        <f>SUM(E18:N18)</f>
        <v>2037555</v>
      </c>
      <c r="R18" s="3">
        <f>SUM(G18:N18)</f>
        <v>216277</v>
      </c>
      <c r="S18" s="11">
        <v>1421856</v>
      </c>
    </row>
    <row r="19" spans="2:19" ht="12.75">
      <c r="B19" s="36" t="s">
        <v>32</v>
      </c>
      <c r="C19" s="11"/>
      <c r="D19" s="17"/>
      <c r="E19" s="11">
        <v>1703759</v>
      </c>
      <c r="G19" s="11"/>
      <c r="H19" s="33">
        <v>40000</v>
      </c>
      <c r="I19" s="11"/>
      <c r="J19" s="13">
        <v>67647</v>
      </c>
      <c r="K19" s="11"/>
      <c r="L19" s="11"/>
      <c r="M19" s="16"/>
      <c r="N19" s="11">
        <v>105400</v>
      </c>
      <c r="O19" s="11">
        <f>SUM(G19:N19)</f>
        <v>213047</v>
      </c>
      <c r="Q19" s="11">
        <f>SUM(E19:N19)</f>
        <v>1916806</v>
      </c>
      <c r="R19" s="3">
        <f>SUM(G19:N19)</f>
        <v>213047</v>
      </c>
      <c r="S19" s="11">
        <v>1361406</v>
      </c>
    </row>
    <row r="20" spans="2:19" ht="12.75">
      <c r="B20" s="36" t="s">
        <v>33</v>
      </c>
      <c r="C20" s="11"/>
      <c r="D20" s="17"/>
      <c r="E20" s="11">
        <v>1703759</v>
      </c>
      <c r="G20" s="11"/>
      <c r="H20" s="33">
        <v>40000</v>
      </c>
      <c r="I20" s="11"/>
      <c r="J20" s="13">
        <v>67647</v>
      </c>
      <c r="K20" s="11"/>
      <c r="L20" s="11"/>
      <c r="M20" s="16"/>
      <c r="N20" s="11">
        <v>150000</v>
      </c>
      <c r="O20" s="11">
        <f>SUM(G20:N20)</f>
        <v>257647</v>
      </c>
      <c r="Q20" s="11">
        <f>SUM(E20:N20)</f>
        <v>1961406</v>
      </c>
      <c r="R20" s="3">
        <f>SUM(G20:N20)</f>
        <v>257647</v>
      </c>
      <c r="S20" s="11">
        <v>1361406</v>
      </c>
    </row>
    <row r="21" spans="2:19" ht="12.75">
      <c r="B21" s="36" t="s">
        <v>34</v>
      </c>
      <c r="C21" s="11">
        <v>1242300</v>
      </c>
      <c r="D21" s="17"/>
      <c r="E21" s="11">
        <v>2167784</v>
      </c>
      <c r="G21" s="11"/>
      <c r="H21" s="33">
        <v>40000</v>
      </c>
      <c r="I21" s="11">
        <v>2884200</v>
      </c>
      <c r="J21" s="13">
        <v>67647</v>
      </c>
      <c r="K21" s="11"/>
      <c r="L21" s="11"/>
      <c r="M21" s="16"/>
      <c r="N21" s="11">
        <v>190500</v>
      </c>
      <c r="O21" s="11">
        <f>SUM(G21:N21)</f>
        <v>3182347</v>
      </c>
      <c r="Q21" s="11">
        <f>SUM(E21:N21)</f>
        <v>5350131</v>
      </c>
      <c r="R21" s="3">
        <f>SUM(G21:N21)</f>
        <v>3182347</v>
      </c>
      <c r="S21" s="11">
        <v>3196590</v>
      </c>
    </row>
    <row r="22" spans="2:19" ht="12.75">
      <c r="B22" s="36" t="s">
        <v>35</v>
      </c>
      <c r="C22" s="11"/>
      <c r="D22" s="17"/>
      <c r="E22" s="11">
        <v>1524227</v>
      </c>
      <c r="G22" s="11">
        <v>112400</v>
      </c>
      <c r="H22" s="33">
        <v>40000</v>
      </c>
      <c r="I22" s="11"/>
      <c r="J22" s="13">
        <v>67647</v>
      </c>
      <c r="K22" s="11"/>
      <c r="L22" s="11"/>
      <c r="M22" s="16"/>
      <c r="N22" s="11">
        <v>55000</v>
      </c>
      <c r="O22" s="11">
        <f t="shared" si="0"/>
        <v>275047</v>
      </c>
      <c r="Q22" s="11">
        <f t="shared" si="1"/>
        <v>1799274</v>
      </c>
      <c r="R22" s="3">
        <f t="shared" si="2"/>
        <v>275047</v>
      </c>
      <c r="S22" s="11">
        <v>1322874</v>
      </c>
    </row>
    <row r="23" spans="2:19" ht="12.75">
      <c r="B23" s="36" t="s">
        <v>36</v>
      </c>
      <c r="C23" s="11"/>
      <c r="D23" s="17"/>
      <c r="E23" s="11">
        <v>1524227</v>
      </c>
      <c r="G23" s="11"/>
      <c r="H23" s="33">
        <v>40000</v>
      </c>
      <c r="I23" s="11"/>
      <c r="J23" s="13">
        <v>67647</v>
      </c>
      <c r="K23" s="11"/>
      <c r="L23" s="14"/>
      <c r="M23" s="16"/>
      <c r="N23" s="11">
        <v>124365</v>
      </c>
      <c r="O23" s="11">
        <f t="shared" si="0"/>
        <v>232012</v>
      </c>
      <c r="Q23" s="11">
        <f t="shared" si="1"/>
        <v>1756239</v>
      </c>
      <c r="R23" s="3">
        <f t="shared" si="2"/>
        <v>232012</v>
      </c>
      <c r="S23" s="11">
        <v>1231874</v>
      </c>
    </row>
    <row r="24" spans="2:19" ht="12.75">
      <c r="B24" s="36" t="s">
        <v>37</v>
      </c>
      <c r="C24" s="11">
        <v>589500</v>
      </c>
      <c r="D24" s="17"/>
      <c r="E24" s="11">
        <v>1440000</v>
      </c>
      <c r="G24" s="11">
        <v>36400</v>
      </c>
      <c r="H24" s="33">
        <v>40000</v>
      </c>
      <c r="I24" s="11">
        <v>589500</v>
      </c>
      <c r="J24" s="13">
        <v>67647</v>
      </c>
      <c r="K24" s="11"/>
      <c r="L24" s="11"/>
      <c r="M24" s="16"/>
      <c r="N24" s="11">
        <v>64000</v>
      </c>
      <c r="O24" s="11">
        <f t="shared" si="0"/>
        <v>797547</v>
      </c>
      <c r="Q24" s="11">
        <f t="shared" si="1"/>
        <v>2237547</v>
      </c>
      <c r="R24" s="3">
        <f t="shared" si="2"/>
        <v>797547</v>
      </c>
      <c r="S24" s="11">
        <v>1173647</v>
      </c>
    </row>
    <row r="25" spans="3:19" ht="12.75">
      <c r="C25" s="3"/>
      <c r="D25" s="17"/>
      <c r="G25" s="18"/>
      <c r="H25" s="18"/>
      <c r="I25" s="18"/>
      <c r="J25" s="18"/>
      <c r="K25" s="18"/>
      <c r="L25" s="18"/>
      <c r="M25" s="23"/>
      <c r="N25" s="23"/>
      <c r="Q25" s="16"/>
      <c r="S25" s="3"/>
    </row>
    <row r="26" spans="3:19" ht="12.75">
      <c r="C26" s="22">
        <f aca="true" t="shared" si="3" ref="C26:R26">SUM(C8:C25)</f>
        <v>3684600</v>
      </c>
      <c r="D26" s="35"/>
      <c r="E26" s="22">
        <f>SUM(E8:E25)</f>
        <v>32770419.434964877</v>
      </c>
      <c r="F26" s="35"/>
      <c r="G26" s="22">
        <f t="shared" si="3"/>
        <v>1437800</v>
      </c>
      <c r="H26" s="22">
        <f t="shared" si="3"/>
        <v>680000</v>
      </c>
      <c r="I26" s="22">
        <f t="shared" si="3"/>
        <v>8105400</v>
      </c>
      <c r="J26" s="22">
        <f t="shared" si="3"/>
        <v>1150000</v>
      </c>
      <c r="K26" s="22">
        <f t="shared" si="3"/>
        <v>637000</v>
      </c>
      <c r="L26" s="22">
        <f t="shared" si="3"/>
        <v>84000</v>
      </c>
      <c r="M26" s="22">
        <f t="shared" si="3"/>
        <v>21840</v>
      </c>
      <c r="N26" s="22">
        <f>SUM(N8:N24)</f>
        <v>1835000</v>
      </c>
      <c r="O26" s="9">
        <f>SUM(O8:O25)+N25</f>
        <v>13951040</v>
      </c>
      <c r="Q26" s="9">
        <f t="shared" si="3"/>
        <v>46721459.43496488</v>
      </c>
      <c r="R26" s="9">
        <f t="shared" si="3"/>
        <v>13951040</v>
      </c>
      <c r="S26" s="11">
        <v>30182889</v>
      </c>
    </row>
    <row r="27" spans="3:14" ht="12.75">
      <c r="C27" s="23"/>
      <c r="D27" s="26"/>
      <c r="E27" s="18"/>
      <c r="F27" s="25"/>
      <c r="G27" s="18"/>
      <c r="H27" s="18"/>
      <c r="I27" s="18"/>
      <c r="J27" s="18"/>
      <c r="K27" s="18"/>
      <c r="L27" s="18"/>
      <c r="M27" s="23"/>
      <c r="N27" s="23"/>
    </row>
    <row r="28" spans="3:18" ht="12.75">
      <c r="C28" s="23"/>
      <c r="D28" s="26"/>
      <c r="E28" s="18"/>
      <c r="F28" s="25"/>
      <c r="G28" s="18"/>
      <c r="H28" s="18"/>
      <c r="I28" s="18"/>
      <c r="J28" s="18"/>
      <c r="K28" s="18"/>
      <c r="L28" s="18"/>
      <c r="M28" s="23"/>
      <c r="N28" s="18"/>
      <c r="Q28" s="3">
        <f>+Q26+N28</f>
        <v>46721459.43496488</v>
      </c>
      <c r="R28" s="3">
        <f>+R26+N28</f>
        <v>13951040</v>
      </c>
    </row>
    <row r="29" spans="3:13" ht="12.75">
      <c r="C29" s="23"/>
      <c r="D29" s="26"/>
      <c r="E29" s="18"/>
      <c r="F29" s="25"/>
      <c r="G29" s="18"/>
      <c r="H29" s="18"/>
      <c r="I29" s="18"/>
      <c r="J29" s="18"/>
      <c r="K29" s="18"/>
      <c r="L29" s="18"/>
      <c r="M29" s="18"/>
    </row>
    <row r="30" spans="3:15" ht="12.75">
      <c r="C30" s="23"/>
      <c r="D30" s="26"/>
      <c r="E30" s="18"/>
      <c r="F30" s="25"/>
      <c r="G30" s="18"/>
      <c r="H30" s="18"/>
      <c r="I30" s="18"/>
      <c r="J30" s="18"/>
      <c r="K30" s="18"/>
      <c r="L30" s="18"/>
      <c r="M30" s="23"/>
      <c r="O30" s="3"/>
    </row>
  </sheetData>
  <mergeCells count="2">
    <mergeCell ref="N4:O4"/>
    <mergeCell ref="B2:O2"/>
  </mergeCells>
  <printOptions horizontalCentered="1"/>
  <pageMargins left="0.7874015748031497" right="0.3937007874015748" top="0.984251968503937" bottom="0.984251968503937" header="0" footer="0"/>
  <pageSetup fitToHeight="1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workbookViewId="0" topLeftCell="A1">
      <pane ySplit="5" topLeftCell="BM6" activePane="bottomLeft" state="frozen"/>
      <selection pane="topLeft" activeCell="A1" sqref="A1"/>
      <selection pane="bottomLeft" activeCell="U8" sqref="U8"/>
    </sheetView>
  </sheetViews>
  <sheetFormatPr defaultColWidth="11.421875" defaultRowHeight="12.75"/>
  <cols>
    <col min="1" max="1" width="17.7109375" style="64" customWidth="1"/>
    <col min="2" max="2" width="7.7109375" style="64" customWidth="1"/>
    <col min="3" max="3" width="6.8515625" style="64" customWidth="1"/>
    <col min="4" max="4" width="8.421875" style="64" customWidth="1"/>
    <col min="5" max="5" width="6.421875" style="64" customWidth="1"/>
    <col min="6" max="8" width="7.7109375" style="64" customWidth="1"/>
    <col min="9" max="9" width="8.421875" style="64" customWidth="1"/>
    <col min="10" max="10" width="6.8515625" style="64" customWidth="1"/>
    <col min="11" max="13" width="7.7109375" style="64" customWidth="1"/>
    <col min="14" max="14" width="8.7109375" style="64" customWidth="1"/>
    <col min="15" max="17" width="7.7109375" style="64" customWidth="1"/>
    <col min="18" max="18" width="8.8515625" style="65" customWidth="1"/>
    <col min="19" max="19" width="11.00390625" style="65" hidden="1" customWidth="1"/>
    <col min="20" max="16384" width="11.421875" style="64" customWidth="1"/>
  </cols>
  <sheetData>
    <row r="1" spans="1:19" s="27" customFormat="1" ht="14.25">
      <c r="A1" s="38" t="s">
        <v>115</v>
      </c>
      <c r="E1" s="28"/>
      <c r="R1" s="39"/>
      <c r="S1" s="39"/>
    </row>
    <row r="2" spans="1:19" s="27" customFormat="1" ht="14.25">
      <c r="A2" s="38" t="s">
        <v>86</v>
      </c>
      <c r="E2" s="28"/>
      <c r="R2" s="39"/>
      <c r="S2" s="39"/>
    </row>
    <row r="3" spans="18:19" s="29" customFormat="1" ht="12" thickBot="1">
      <c r="R3" s="40"/>
      <c r="S3" s="40"/>
    </row>
    <row r="4" spans="1:19" s="29" customFormat="1" ht="19.5" customHeight="1" thickBot="1">
      <c r="A4" s="42" t="s">
        <v>87</v>
      </c>
      <c r="B4" s="196" t="s">
        <v>88</v>
      </c>
      <c r="C4" s="197"/>
      <c r="D4" s="197"/>
      <c r="E4" s="197"/>
      <c r="F4" s="198"/>
      <c r="G4" s="196" t="s">
        <v>89</v>
      </c>
      <c r="H4" s="197"/>
      <c r="I4" s="197"/>
      <c r="J4" s="197"/>
      <c r="K4" s="198"/>
      <c r="L4" s="196" t="s">
        <v>90</v>
      </c>
      <c r="M4" s="197"/>
      <c r="N4" s="197"/>
      <c r="O4" s="197"/>
      <c r="P4" s="197"/>
      <c r="Q4" s="198"/>
      <c r="R4" s="194" t="s">
        <v>91</v>
      </c>
      <c r="S4" s="194" t="s">
        <v>92</v>
      </c>
    </row>
    <row r="5" spans="1:19" s="29" customFormat="1" ht="30" customHeight="1" thickBot="1">
      <c r="A5" s="43" t="s">
        <v>94</v>
      </c>
      <c r="B5" s="44" t="s">
        <v>95</v>
      </c>
      <c r="C5" s="45" t="s">
        <v>96</v>
      </c>
      <c r="D5" s="45" t="s">
        <v>97</v>
      </c>
      <c r="E5" s="45" t="s">
        <v>98</v>
      </c>
      <c r="F5" s="46" t="s">
        <v>99</v>
      </c>
      <c r="G5" s="44" t="s">
        <v>95</v>
      </c>
      <c r="H5" s="45" t="s">
        <v>96</v>
      </c>
      <c r="I5" s="45" t="s">
        <v>97</v>
      </c>
      <c r="J5" s="45" t="s">
        <v>98</v>
      </c>
      <c r="K5" s="46" t="s">
        <v>99</v>
      </c>
      <c r="L5" s="44" t="s">
        <v>95</v>
      </c>
      <c r="M5" s="45" t="s">
        <v>96</v>
      </c>
      <c r="N5" s="45" t="s">
        <v>97</v>
      </c>
      <c r="O5" s="45" t="s">
        <v>98</v>
      </c>
      <c r="P5" s="46" t="s">
        <v>99</v>
      </c>
      <c r="Q5" s="46" t="s">
        <v>100</v>
      </c>
      <c r="R5" s="199"/>
      <c r="S5" s="195"/>
    </row>
    <row r="6" spans="1:19" s="29" customFormat="1" ht="18" customHeight="1">
      <c r="A6" s="48" t="s">
        <v>3</v>
      </c>
      <c r="B6" s="49">
        <v>5</v>
      </c>
      <c r="C6" s="50">
        <v>0</v>
      </c>
      <c r="D6" s="50">
        <v>4</v>
      </c>
      <c r="E6" s="50">
        <v>8</v>
      </c>
      <c r="F6" s="51">
        <v>0</v>
      </c>
      <c r="G6" s="49">
        <v>3</v>
      </c>
      <c r="H6" s="50">
        <v>0</v>
      </c>
      <c r="I6" s="50">
        <v>2</v>
      </c>
      <c r="J6" s="50">
        <v>6</v>
      </c>
      <c r="K6" s="51">
        <v>3</v>
      </c>
      <c r="L6" s="49">
        <v>3</v>
      </c>
      <c r="M6" s="50">
        <v>0</v>
      </c>
      <c r="N6" s="50">
        <v>1</v>
      </c>
      <c r="O6" s="50">
        <v>0</v>
      </c>
      <c r="P6" s="50">
        <v>49</v>
      </c>
      <c r="Q6" s="51">
        <v>1</v>
      </c>
      <c r="R6" s="188">
        <f aca="true" t="shared" si="0" ref="R6:R23">SUM(B6:Q6)</f>
        <v>85</v>
      </c>
      <c r="S6" s="165">
        <f aca="true" t="shared" si="1" ref="S6:S23">+((B6+C6+D6+E6+F6)*4)+((G6+H6+I6+J6+K6)*2)+(L6+M6+N6+O6+P6+Q6)</f>
        <v>150</v>
      </c>
    </row>
    <row r="7" spans="1:19" s="29" customFormat="1" ht="18" customHeight="1">
      <c r="A7" s="52" t="s">
        <v>101</v>
      </c>
      <c r="B7" s="53">
        <v>26</v>
      </c>
      <c r="C7" s="54">
        <v>0</v>
      </c>
      <c r="D7" s="54">
        <v>30</v>
      </c>
      <c r="E7" s="54">
        <v>44</v>
      </c>
      <c r="F7" s="55">
        <v>20</v>
      </c>
      <c r="G7" s="53">
        <v>6</v>
      </c>
      <c r="H7" s="54">
        <v>0</v>
      </c>
      <c r="I7" s="54">
        <v>14</v>
      </c>
      <c r="J7" s="54">
        <v>34</v>
      </c>
      <c r="K7" s="55">
        <v>18</v>
      </c>
      <c r="L7" s="53">
        <v>7</v>
      </c>
      <c r="M7" s="54">
        <v>0</v>
      </c>
      <c r="N7" s="54">
        <v>22</v>
      </c>
      <c r="O7" s="54">
        <v>47</v>
      </c>
      <c r="P7" s="54">
        <v>101</v>
      </c>
      <c r="Q7" s="55">
        <v>29</v>
      </c>
      <c r="R7" s="189">
        <f t="shared" si="0"/>
        <v>398</v>
      </c>
      <c r="S7" s="166">
        <f t="shared" si="1"/>
        <v>830</v>
      </c>
    </row>
    <row r="8" spans="1:19" s="29" customFormat="1" ht="18" customHeight="1">
      <c r="A8" s="52" t="s">
        <v>102</v>
      </c>
      <c r="B8" s="53">
        <v>52</v>
      </c>
      <c r="C8" s="54">
        <v>3</v>
      </c>
      <c r="D8" s="54">
        <v>69</v>
      </c>
      <c r="E8" s="54">
        <v>38</v>
      </c>
      <c r="F8" s="55">
        <v>27</v>
      </c>
      <c r="G8" s="53">
        <v>13</v>
      </c>
      <c r="H8" s="54">
        <v>0</v>
      </c>
      <c r="I8" s="54">
        <v>41</v>
      </c>
      <c r="J8" s="54">
        <v>30</v>
      </c>
      <c r="K8" s="55">
        <v>12</v>
      </c>
      <c r="L8" s="53">
        <v>49</v>
      </c>
      <c r="M8" s="54">
        <v>2</v>
      </c>
      <c r="N8" s="54">
        <v>110</v>
      </c>
      <c r="O8" s="54">
        <v>165</v>
      </c>
      <c r="P8" s="54">
        <v>375</v>
      </c>
      <c r="Q8" s="55">
        <v>108</v>
      </c>
      <c r="R8" s="189">
        <f t="shared" si="0"/>
        <v>1094</v>
      </c>
      <c r="S8" s="166">
        <f t="shared" si="1"/>
        <v>1757</v>
      </c>
    </row>
    <row r="9" spans="1:19" s="29" customFormat="1" ht="18" customHeight="1">
      <c r="A9" s="52" t="s">
        <v>103</v>
      </c>
      <c r="B9" s="53">
        <v>10</v>
      </c>
      <c r="C9" s="54">
        <v>0</v>
      </c>
      <c r="D9" s="54">
        <v>4</v>
      </c>
      <c r="E9" s="54">
        <v>0</v>
      </c>
      <c r="F9" s="55">
        <v>0</v>
      </c>
      <c r="G9" s="53">
        <v>9</v>
      </c>
      <c r="H9" s="54">
        <v>0</v>
      </c>
      <c r="I9" s="54">
        <v>27</v>
      </c>
      <c r="J9" s="54">
        <v>8</v>
      </c>
      <c r="K9" s="55">
        <v>5</v>
      </c>
      <c r="L9" s="53">
        <v>68</v>
      </c>
      <c r="M9" s="54">
        <v>0</v>
      </c>
      <c r="N9" s="54">
        <v>181</v>
      </c>
      <c r="O9" s="54">
        <v>104</v>
      </c>
      <c r="P9" s="54">
        <v>186</v>
      </c>
      <c r="Q9" s="55">
        <v>26</v>
      </c>
      <c r="R9" s="189">
        <f t="shared" si="0"/>
        <v>628</v>
      </c>
      <c r="S9" s="166">
        <f t="shared" si="1"/>
        <v>719</v>
      </c>
    </row>
    <row r="10" spans="1:19" s="29" customFormat="1" ht="18" customHeight="1">
      <c r="A10" s="52" t="s">
        <v>104</v>
      </c>
      <c r="B10" s="53">
        <v>62</v>
      </c>
      <c r="C10" s="54">
        <v>0</v>
      </c>
      <c r="D10" s="54">
        <v>50</v>
      </c>
      <c r="E10" s="54">
        <v>13</v>
      </c>
      <c r="F10" s="55">
        <v>6</v>
      </c>
      <c r="G10" s="53">
        <v>26</v>
      </c>
      <c r="H10" s="54">
        <v>0</v>
      </c>
      <c r="I10" s="54">
        <v>74</v>
      </c>
      <c r="J10" s="54">
        <v>59</v>
      </c>
      <c r="K10" s="55">
        <v>78</v>
      </c>
      <c r="L10" s="53">
        <v>60</v>
      </c>
      <c r="M10" s="54">
        <v>0</v>
      </c>
      <c r="N10" s="54">
        <v>84</v>
      </c>
      <c r="O10" s="54">
        <v>69</v>
      </c>
      <c r="P10" s="54">
        <v>297</v>
      </c>
      <c r="Q10" s="55">
        <v>7</v>
      </c>
      <c r="R10" s="189">
        <f t="shared" si="0"/>
        <v>885</v>
      </c>
      <c r="S10" s="166">
        <f t="shared" si="1"/>
        <v>1515</v>
      </c>
    </row>
    <row r="11" spans="1:19" s="29" customFormat="1" ht="18" customHeight="1">
      <c r="A11" s="52" t="s">
        <v>105</v>
      </c>
      <c r="B11" s="53">
        <v>21</v>
      </c>
      <c r="C11" s="54">
        <v>2</v>
      </c>
      <c r="D11" s="54">
        <v>45</v>
      </c>
      <c r="E11" s="54">
        <v>39</v>
      </c>
      <c r="F11" s="55">
        <v>19</v>
      </c>
      <c r="G11" s="53">
        <v>11</v>
      </c>
      <c r="H11" s="54">
        <v>0</v>
      </c>
      <c r="I11" s="54">
        <v>10</v>
      </c>
      <c r="J11" s="54">
        <v>47</v>
      </c>
      <c r="K11" s="55">
        <v>39</v>
      </c>
      <c r="L11" s="53">
        <v>7</v>
      </c>
      <c r="M11" s="54">
        <v>2</v>
      </c>
      <c r="N11" s="54">
        <v>26</v>
      </c>
      <c r="O11" s="54">
        <v>56</v>
      </c>
      <c r="P11" s="54">
        <v>104</v>
      </c>
      <c r="Q11" s="55">
        <v>24</v>
      </c>
      <c r="R11" s="189">
        <f t="shared" si="0"/>
        <v>452</v>
      </c>
      <c r="S11" s="166">
        <f t="shared" si="1"/>
        <v>937</v>
      </c>
    </row>
    <row r="12" spans="1:19" s="29" customFormat="1" ht="18" customHeight="1">
      <c r="A12" s="52" t="s">
        <v>106</v>
      </c>
      <c r="B12" s="53">
        <v>32</v>
      </c>
      <c r="C12" s="54">
        <v>5</v>
      </c>
      <c r="D12" s="54">
        <v>58</v>
      </c>
      <c r="E12" s="54">
        <v>38</v>
      </c>
      <c r="F12" s="55">
        <v>23</v>
      </c>
      <c r="G12" s="53">
        <v>4</v>
      </c>
      <c r="H12" s="54">
        <v>2</v>
      </c>
      <c r="I12" s="54">
        <v>7</v>
      </c>
      <c r="J12" s="54">
        <v>12</v>
      </c>
      <c r="K12" s="55">
        <v>14</v>
      </c>
      <c r="L12" s="53">
        <v>34</v>
      </c>
      <c r="M12" s="54">
        <v>9</v>
      </c>
      <c r="N12" s="54">
        <v>147</v>
      </c>
      <c r="O12" s="54">
        <v>181</v>
      </c>
      <c r="P12" s="54">
        <v>300</v>
      </c>
      <c r="Q12" s="55">
        <v>248</v>
      </c>
      <c r="R12" s="189">
        <f t="shared" si="0"/>
        <v>1114</v>
      </c>
      <c r="S12" s="166">
        <f t="shared" si="1"/>
        <v>1621</v>
      </c>
    </row>
    <row r="13" spans="1:19" s="29" customFormat="1" ht="18" customHeight="1">
      <c r="A13" s="52" t="s">
        <v>107</v>
      </c>
      <c r="B13" s="53">
        <v>11</v>
      </c>
      <c r="C13" s="54">
        <v>1</v>
      </c>
      <c r="D13" s="54">
        <v>23</v>
      </c>
      <c r="E13" s="54">
        <v>22</v>
      </c>
      <c r="F13" s="55">
        <v>14</v>
      </c>
      <c r="G13" s="53">
        <v>38</v>
      </c>
      <c r="H13" s="54">
        <v>0</v>
      </c>
      <c r="I13" s="54">
        <v>34</v>
      </c>
      <c r="J13" s="54">
        <v>44</v>
      </c>
      <c r="K13" s="55">
        <v>25</v>
      </c>
      <c r="L13" s="53">
        <v>21</v>
      </c>
      <c r="M13" s="54">
        <v>0</v>
      </c>
      <c r="N13" s="54">
        <v>84</v>
      </c>
      <c r="O13" s="54">
        <v>144</v>
      </c>
      <c r="P13" s="54">
        <v>486</v>
      </c>
      <c r="Q13" s="55">
        <v>106</v>
      </c>
      <c r="R13" s="189">
        <f t="shared" si="0"/>
        <v>1053</v>
      </c>
      <c r="S13" s="166">
        <f t="shared" si="1"/>
        <v>1407</v>
      </c>
    </row>
    <row r="14" spans="1:19" s="29" customFormat="1" ht="18" customHeight="1">
      <c r="A14" s="52" t="s">
        <v>108</v>
      </c>
      <c r="B14" s="53">
        <v>20</v>
      </c>
      <c r="C14" s="54">
        <v>0</v>
      </c>
      <c r="D14" s="54">
        <v>17</v>
      </c>
      <c r="E14" s="54">
        <v>5</v>
      </c>
      <c r="F14" s="55">
        <v>13</v>
      </c>
      <c r="G14" s="53">
        <v>24</v>
      </c>
      <c r="H14" s="54">
        <v>3</v>
      </c>
      <c r="I14" s="54">
        <v>23</v>
      </c>
      <c r="J14" s="54">
        <v>38</v>
      </c>
      <c r="K14" s="55">
        <v>18</v>
      </c>
      <c r="L14" s="53">
        <v>56</v>
      </c>
      <c r="M14" s="54">
        <v>0</v>
      </c>
      <c r="N14" s="54">
        <v>240</v>
      </c>
      <c r="O14" s="54">
        <v>23</v>
      </c>
      <c r="P14" s="54">
        <v>358</v>
      </c>
      <c r="Q14" s="55">
        <v>5</v>
      </c>
      <c r="R14" s="189">
        <f t="shared" si="0"/>
        <v>843</v>
      </c>
      <c r="S14" s="166">
        <f t="shared" si="1"/>
        <v>1114</v>
      </c>
    </row>
    <row r="15" spans="1:19" s="29" customFormat="1" ht="18" customHeight="1">
      <c r="A15" s="52" t="s">
        <v>109</v>
      </c>
      <c r="B15" s="53">
        <v>42</v>
      </c>
      <c r="C15" s="54">
        <v>6</v>
      </c>
      <c r="D15" s="54">
        <v>16</v>
      </c>
      <c r="E15" s="54">
        <v>29</v>
      </c>
      <c r="F15" s="55">
        <v>9</v>
      </c>
      <c r="G15" s="53">
        <v>19</v>
      </c>
      <c r="H15" s="54">
        <v>1</v>
      </c>
      <c r="I15" s="54">
        <v>20</v>
      </c>
      <c r="J15" s="54">
        <v>58</v>
      </c>
      <c r="K15" s="55">
        <v>34</v>
      </c>
      <c r="L15" s="53">
        <v>49</v>
      </c>
      <c r="M15" s="54">
        <v>3</v>
      </c>
      <c r="N15" s="54">
        <v>49</v>
      </c>
      <c r="O15" s="54">
        <v>94</v>
      </c>
      <c r="P15" s="54">
        <v>270</v>
      </c>
      <c r="Q15" s="55">
        <v>49</v>
      </c>
      <c r="R15" s="189">
        <f t="shared" si="0"/>
        <v>748</v>
      </c>
      <c r="S15" s="166">
        <f t="shared" si="1"/>
        <v>1186</v>
      </c>
    </row>
    <row r="16" spans="1:19" s="29" customFormat="1" ht="18" customHeight="1">
      <c r="A16" s="52" t="s">
        <v>110</v>
      </c>
      <c r="B16" s="53">
        <v>18</v>
      </c>
      <c r="C16" s="54">
        <v>0</v>
      </c>
      <c r="D16" s="54">
        <v>9</v>
      </c>
      <c r="E16" s="54">
        <v>5</v>
      </c>
      <c r="F16" s="55">
        <v>2</v>
      </c>
      <c r="G16" s="53">
        <v>48</v>
      </c>
      <c r="H16" s="54">
        <v>0</v>
      </c>
      <c r="I16" s="54">
        <v>34</v>
      </c>
      <c r="J16" s="54">
        <v>42</v>
      </c>
      <c r="K16" s="55">
        <v>251</v>
      </c>
      <c r="L16" s="53">
        <v>10</v>
      </c>
      <c r="M16" s="54">
        <v>0</v>
      </c>
      <c r="N16" s="54">
        <v>14</v>
      </c>
      <c r="O16" s="54">
        <v>78</v>
      </c>
      <c r="P16" s="54">
        <v>479</v>
      </c>
      <c r="Q16" s="55">
        <v>28</v>
      </c>
      <c r="R16" s="189">
        <f t="shared" si="0"/>
        <v>1018</v>
      </c>
      <c r="S16" s="166">
        <f t="shared" si="1"/>
        <v>1495</v>
      </c>
    </row>
    <row r="17" spans="1:19" s="29" customFormat="1" ht="18" customHeight="1">
      <c r="A17" s="52" t="s">
        <v>111</v>
      </c>
      <c r="B17" s="53">
        <v>12</v>
      </c>
      <c r="C17" s="54">
        <v>3</v>
      </c>
      <c r="D17" s="54">
        <v>29</v>
      </c>
      <c r="E17" s="54">
        <v>7</v>
      </c>
      <c r="F17" s="55">
        <v>2</v>
      </c>
      <c r="G17" s="53">
        <v>2</v>
      </c>
      <c r="H17" s="54">
        <v>0</v>
      </c>
      <c r="I17" s="54">
        <v>4</v>
      </c>
      <c r="J17" s="54">
        <v>11</v>
      </c>
      <c r="K17" s="55">
        <v>8</v>
      </c>
      <c r="L17" s="53">
        <v>4</v>
      </c>
      <c r="M17" s="54">
        <v>2</v>
      </c>
      <c r="N17" s="54">
        <v>12</v>
      </c>
      <c r="O17" s="54">
        <v>24</v>
      </c>
      <c r="P17" s="54">
        <v>29</v>
      </c>
      <c r="Q17" s="55">
        <v>54</v>
      </c>
      <c r="R17" s="189">
        <f t="shared" si="0"/>
        <v>203</v>
      </c>
      <c r="S17" s="166">
        <f t="shared" si="1"/>
        <v>387</v>
      </c>
    </row>
    <row r="18" spans="1:19" s="29" customFormat="1" ht="18" customHeight="1">
      <c r="A18" s="52" t="s">
        <v>32</v>
      </c>
      <c r="B18" s="53">
        <v>34</v>
      </c>
      <c r="C18" s="54">
        <v>0</v>
      </c>
      <c r="D18" s="54">
        <v>11</v>
      </c>
      <c r="E18" s="54">
        <v>4</v>
      </c>
      <c r="F18" s="55">
        <v>1</v>
      </c>
      <c r="G18" s="53">
        <v>72</v>
      </c>
      <c r="H18" s="54">
        <v>0</v>
      </c>
      <c r="I18" s="54">
        <v>58</v>
      </c>
      <c r="J18" s="54">
        <v>29</v>
      </c>
      <c r="K18" s="55">
        <v>29</v>
      </c>
      <c r="L18" s="53">
        <v>80</v>
      </c>
      <c r="M18" s="54">
        <v>0</v>
      </c>
      <c r="N18" s="54">
        <v>131</v>
      </c>
      <c r="O18" s="54">
        <v>179</v>
      </c>
      <c r="P18" s="54">
        <v>598</v>
      </c>
      <c r="Q18" s="55">
        <v>130</v>
      </c>
      <c r="R18" s="189">
        <f t="shared" si="0"/>
        <v>1356</v>
      </c>
      <c r="S18" s="166">
        <f t="shared" si="1"/>
        <v>1694</v>
      </c>
    </row>
    <row r="19" spans="1:19" s="29" customFormat="1" ht="18" customHeight="1">
      <c r="A19" s="52" t="s">
        <v>112</v>
      </c>
      <c r="B19" s="53">
        <v>29</v>
      </c>
      <c r="C19" s="54">
        <v>3</v>
      </c>
      <c r="D19" s="54">
        <v>38</v>
      </c>
      <c r="E19" s="54">
        <v>9</v>
      </c>
      <c r="F19" s="55">
        <v>11</v>
      </c>
      <c r="G19" s="53">
        <v>10</v>
      </c>
      <c r="H19" s="54">
        <v>0</v>
      </c>
      <c r="I19" s="54">
        <v>42</v>
      </c>
      <c r="J19" s="54">
        <v>22</v>
      </c>
      <c r="K19" s="55">
        <v>64</v>
      </c>
      <c r="L19" s="53">
        <v>20</v>
      </c>
      <c r="M19" s="54">
        <v>1</v>
      </c>
      <c r="N19" s="54">
        <v>39</v>
      </c>
      <c r="O19" s="54">
        <v>54</v>
      </c>
      <c r="P19" s="54">
        <v>409</v>
      </c>
      <c r="Q19" s="55">
        <v>99</v>
      </c>
      <c r="R19" s="189">
        <f t="shared" si="0"/>
        <v>850</v>
      </c>
      <c r="S19" s="166">
        <f t="shared" si="1"/>
        <v>1258</v>
      </c>
    </row>
    <row r="20" spans="1:19" s="29" customFormat="1" ht="18" customHeight="1">
      <c r="A20" s="52" t="s">
        <v>34</v>
      </c>
      <c r="B20" s="53">
        <v>19</v>
      </c>
      <c r="C20" s="54">
        <v>0</v>
      </c>
      <c r="D20" s="54">
        <v>14</v>
      </c>
      <c r="E20" s="54">
        <v>9</v>
      </c>
      <c r="F20" s="55">
        <v>14</v>
      </c>
      <c r="G20" s="53">
        <v>4</v>
      </c>
      <c r="H20" s="54">
        <v>2</v>
      </c>
      <c r="I20" s="54">
        <v>23</v>
      </c>
      <c r="J20" s="54">
        <v>19</v>
      </c>
      <c r="K20" s="55">
        <v>58</v>
      </c>
      <c r="L20" s="53">
        <v>17</v>
      </c>
      <c r="M20" s="54">
        <v>1</v>
      </c>
      <c r="N20" s="54">
        <v>31</v>
      </c>
      <c r="O20" s="54">
        <v>37</v>
      </c>
      <c r="P20" s="54">
        <v>212</v>
      </c>
      <c r="Q20" s="55">
        <v>9</v>
      </c>
      <c r="R20" s="189">
        <f t="shared" si="0"/>
        <v>469</v>
      </c>
      <c r="S20" s="166">
        <f t="shared" si="1"/>
        <v>743</v>
      </c>
    </row>
    <row r="21" spans="1:19" s="29" customFormat="1" ht="18" customHeight="1">
      <c r="A21" s="52" t="s">
        <v>35</v>
      </c>
      <c r="B21" s="53">
        <v>14</v>
      </c>
      <c r="C21" s="54">
        <v>0</v>
      </c>
      <c r="D21" s="54">
        <v>10</v>
      </c>
      <c r="E21" s="54">
        <v>2</v>
      </c>
      <c r="F21" s="55">
        <v>1</v>
      </c>
      <c r="G21" s="53">
        <v>3</v>
      </c>
      <c r="H21" s="54">
        <v>0</v>
      </c>
      <c r="I21" s="54">
        <v>13</v>
      </c>
      <c r="J21" s="54">
        <v>13</v>
      </c>
      <c r="K21" s="55">
        <v>12</v>
      </c>
      <c r="L21" s="53">
        <v>5</v>
      </c>
      <c r="M21" s="54">
        <v>0</v>
      </c>
      <c r="N21" s="54">
        <v>12</v>
      </c>
      <c r="O21" s="54">
        <v>16</v>
      </c>
      <c r="P21" s="54">
        <v>147</v>
      </c>
      <c r="Q21" s="55">
        <v>2</v>
      </c>
      <c r="R21" s="189">
        <f t="shared" si="0"/>
        <v>250</v>
      </c>
      <c r="S21" s="166">
        <f t="shared" si="1"/>
        <v>372</v>
      </c>
    </row>
    <row r="22" spans="1:19" s="29" customFormat="1" ht="18" customHeight="1">
      <c r="A22" s="56" t="s">
        <v>113</v>
      </c>
      <c r="B22" s="57">
        <v>10</v>
      </c>
      <c r="C22" s="58">
        <v>2</v>
      </c>
      <c r="D22" s="58">
        <v>20</v>
      </c>
      <c r="E22" s="58">
        <v>3</v>
      </c>
      <c r="F22" s="59">
        <v>4</v>
      </c>
      <c r="G22" s="57">
        <v>0</v>
      </c>
      <c r="H22" s="58">
        <v>0</v>
      </c>
      <c r="I22" s="58">
        <v>6</v>
      </c>
      <c r="J22" s="58">
        <v>10</v>
      </c>
      <c r="K22" s="59">
        <v>17</v>
      </c>
      <c r="L22" s="57">
        <v>11</v>
      </c>
      <c r="M22" s="58">
        <v>3</v>
      </c>
      <c r="N22" s="58">
        <v>38</v>
      </c>
      <c r="O22" s="58">
        <v>47</v>
      </c>
      <c r="P22" s="58">
        <v>75</v>
      </c>
      <c r="Q22" s="59">
        <v>51</v>
      </c>
      <c r="R22" s="189">
        <f t="shared" si="0"/>
        <v>297</v>
      </c>
      <c r="S22" s="166">
        <f t="shared" si="1"/>
        <v>447</v>
      </c>
    </row>
    <row r="23" spans="1:19" s="29" customFormat="1" ht="18" customHeight="1" thickBot="1">
      <c r="A23" s="56" t="s">
        <v>37</v>
      </c>
      <c r="B23" s="57">
        <v>11</v>
      </c>
      <c r="C23" s="58">
        <v>0</v>
      </c>
      <c r="D23" s="58">
        <v>4</v>
      </c>
      <c r="E23" s="58">
        <v>1</v>
      </c>
      <c r="F23" s="59">
        <v>1</v>
      </c>
      <c r="G23" s="57">
        <v>5</v>
      </c>
      <c r="H23" s="58">
        <v>0</v>
      </c>
      <c r="I23" s="58">
        <v>11</v>
      </c>
      <c r="J23" s="58">
        <v>13</v>
      </c>
      <c r="K23" s="59">
        <v>5</v>
      </c>
      <c r="L23" s="57">
        <v>6</v>
      </c>
      <c r="M23" s="58">
        <v>0</v>
      </c>
      <c r="N23" s="58">
        <v>17</v>
      </c>
      <c r="O23" s="58">
        <v>27</v>
      </c>
      <c r="P23" s="58">
        <v>194</v>
      </c>
      <c r="Q23" s="59">
        <v>0</v>
      </c>
      <c r="R23" s="190">
        <f t="shared" si="0"/>
        <v>295</v>
      </c>
      <c r="S23" s="167">
        <f t="shared" si="1"/>
        <v>380</v>
      </c>
    </row>
    <row r="24" spans="1:19" s="40" customFormat="1" ht="18" customHeight="1" thickBot="1">
      <c r="A24" s="60" t="s">
        <v>114</v>
      </c>
      <c r="B24" s="61">
        <f aca="true" t="shared" si="2" ref="B24:S24">SUM(B6:B23)</f>
        <v>428</v>
      </c>
      <c r="C24" s="62">
        <f t="shared" si="2"/>
        <v>25</v>
      </c>
      <c r="D24" s="62">
        <f t="shared" si="2"/>
        <v>451</v>
      </c>
      <c r="E24" s="62">
        <f t="shared" si="2"/>
        <v>276</v>
      </c>
      <c r="F24" s="63">
        <f t="shared" si="2"/>
        <v>167</v>
      </c>
      <c r="G24" s="61">
        <f t="shared" si="2"/>
        <v>297</v>
      </c>
      <c r="H24" s="62">
        <f t="shared" si="2"/>
        <v>8</v>
      </c>
      <c r="I24" s="62">
        <f t="shared" si="2"/>
        <v>443</v>
      </c>
      <c r="J24" s="62">
        <f t="shared" si="2"/>
        <v>495</v>
      </c>
      <c r="K24" s="63">
        <f t="shared" si="2"/>
        <v>690</v>
      </c>
      <c r="L24" s="61">
        <f t="shared" si="2"/>
        <v>507</v>
      </c>
      <c r="M24" s="62">
        <f t="shared" si="2"/>
        <v>23</v>
      </c>
      <c r="N24" s="62">
        <f t="shared" si="2"/>
        <v>1238</v>
      </c>
      <c r="O24" s="62">
        <f t="shared" si="2"/>
        <v>1345</v>
      </c>
      <c r="P24" s="62">
        <f t="shared" si="2"/>
        <v>4669</v>
      </c>
      <c r="Q24" s="63">
        <f t="shared" si="2"/>
        <v>976</v>
      </c>
      <c r="R24" s="184">
        <f t="shared" si="2"/>
        <v>12038</v>
      </c>
      <c r="S24" s="168">
        <f t="shared" si="2"/>
        <v>18012</v>
      </c>
    </row>
  </sheetData>
  <mergeCells count="5">
    <mergeCell ref="S4:S5"/>
    <mergeCell ref="B4:F4"/>
    <mergeCell ref="G4:K4"/>
    <mergeCell ref="L4:Q4"/>
    <mergeCell ref="R4:R5"/>
  </mergeCells>
  <printOptions horizontalCentered="1"/>
  <pageMargins left="0.5905511811023623" right="0.3937007874015748" top="0.984251968503937" bottom="0.984251968503937" header="0" footer="0"/>
  <pageSetup fitToHeight="1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workbookViewId="0" topLeftCell="A1">
      <pane ySplit="4" topLeftCell="BM11" activePane="bottomLeft" state="frozen"/>
      <selection pane="topLeft" activeCell="A1" sqref="A1"/>
      <selection pane="bottomLeft" activeCell="A1" sqref="A1:J28"/>
    </sheetView>
  </sheetViews>
  <sheetFormatPr defaultColWidth="11.421875" defaultRowHeight="12.75"/>
  <cols>
    <col min="1" max="1" width="43.140625" style="29" customWidth="1"/>
    <col min="2" max="3" width="10.7109375" style="29" customWidth="1"/>
    <col min="4" max="5" width="11.421875" style="29" customWidth="1"/>
    <col min="6" max="10" width="10.7109375" style="29" customWidth="1"/>
    <col min="11" max="16384" width="11.421875" style="29" customWidth="1"/>
  </cols>
  <sheetData>
    <row r="1" spans="1:5" s="27" customFormat="1" ht="14.25">
      <c r="A1" s="38" t="s">
        <v>410</v>
      </c>
      <c r="E1" s="28"/>
    </row>
    <row r="2" spans="1:5" s="27" customFormat="1" ht="14.25">
      <c r="A2" s="38" t="s">
        <v>365</v>
      </c>
      <c r="E2" s="28"/>
    </row>
    <row r="3" s="27" customFormat="1" ht="15" customHeight="1" thickBot="1">
      <c r="E3" s="28"/>
    </row>
    <row r="4" spans="1:10" ht="30" customHeight="1" thickBot="1">
      <c r="A4" s="146" t="s">
        <v>117</v>
      </c>
      <c r="B4" s="147" t="s">
        <v>366</v>
      </c>
      <c r="C4" s="147" t="s">
        <v>367</v>
      </c>
      <c r="D4" s="147" t="s">
        <v>368</v>
      </c>
      <c r="E4" s="147" t="s">
        <v>369</v>
      </c>
      <c r="F4" s="147" t="s">
        <v>370</v>
      </c>
      <c r="G4" s="147" t="s">
        <v>371</v>
      </c>
      <c r="H4" s="147" t="s">
        <v>372</v>
      </c>
      <c r="I4" s="148" t="s">
        <v>402</v>
      </c>
      <c r="J4" s="149" t="s">
        <v>59</v>
      </c>
    </row>
    <row r="5" spans="1:10" ht="18.75" customHeight="1">
      <c r="A5" s="132" t="s">
        <v>403</v>
      </c>
      <c r="B5" s="153">
        <v>1</v>
      </c>
      <c r="C5" s="153">
        <v>1</v>
      </c>
      <c r="D5" s="153">
        <v>1</v>
      </c>
      <c r="E5" s="153">
        <v>1</v>
      </c>
      <c r="F5" s="153"/>
      <c r="G5" s="153">
        <v>1</v>
      </c>
      <c r="H5" s="153"/>
      <c r="I5" s="154"/>
      <c r="J5" s="155">
        <f aca="true" t="shared" si="0" ref="J5:J24">SUM(B5:I5)</f>
        <v>5</v>
      </c>
    </row>
    <row r="6" spans="1:10" ht="18.75" customHeight="1">
      <c r="A6" s="134" t="s">
        <v>404</v>
      </c>
      <c r="B6" s="54">
        <v>1</v>
      </c>
      <c r="C6" s="54">
        <v>1</v>
      </c>
      <c r="D6" s="54">
        <v>1</v>
      </c>
      <c r="E6" s="54">
        <v>1</v>
      </c>
      <c r="F6" s="54"/>
      <c r="G6" s="54">
        <v>1</v>
      </c>
      <c r="H6" s="54"/>
      <c r="I6" s="156"/>
      <c r="J6" s="157">
        <f t="shared" si="0"/>
        <v>5</v>
      </c>
    </row>
    <row r="7" spans="1:10" ht="18.75" customHeight="1">
      <c r="A7" s="133" t="s">
        <v>405</v>
      </c>
      <c r="B7" s="54">
        <v>4</v>
      </c>
      <c r="C7" s="54">
        <v>3</v>
      </c>
      <c r="D7" s="54">
        <v>2</v>
      </c>
      <c r="E7" s="54"/>
      <c r="F7" s="54"/>
      <c r="G7" s="54">
        <v>2</v>
      </c>
      <c r="H7" s="54"/>
      <c r="I7" s="156"/>
      <c r="J7" s="157">
        <f t="shared" si="0"/>
        <v>11</v>
      </c>
    </row>
    <row r="8" spans="1:10" ht="18.75" customHeight="1">
      <c r="A8" s="133" t="s">
        <v>406</v>
      </c>
      <c r="B8" s="54">
        <v>1</v>
      </c>
      <c r="C8" s="54"/>
      <c r="D8" s="54"/>
      <c r="E8" s="54"/>
      <c r="F8" s="54"/>
      <c r="G8" s="54"/>
      <c r="H8" s="54"/>
      <c r="I8" s="156"/>
      <c r="J8" s="157">
        <f t="shared" si="0"/>
        <v>1</v>
      </c>
    </row>
    <row r="9" spans="1:10" ht="18.75" customHeight="1">
      <c r="A9" s="133" t="s">
        <v>373</v>
      </c>
      <c r="B9" s="54"/>
      <c r="C9" s="54"/>
      <c r="D9" s="54"/>
      <c r="E9" s="54">
        <v>3</v>
      </c>
      <c r="F9" s="54"/>
      <c r="G9" s="54"/>
      <c r="H9" s="54"/>
      <c r="I9" s="156"/>
      <c r="J9" s="157">
        <f t="shared" si="0"/>
        <v>3</v>
      </c>
    </row>
    <row r="10" spans="1:10" ht="18.75" customHeight="1">
      <c r="A10" s="133" t="s">
        <v>407</v>
      </c>
      <c r="B10" s="54">
        <v>2</v>
      </c>
      <c r="C10" s="54">
        <v>2</v>
      </c>
      <c r="D10" s="54"/>
      <c r="E10" s="54"/>
      <c r="F10" s="54"/>
      <c r="G10" s="54"/>
      <c r="H10" s="54"/>
      <c r="I10" s="156"/>
      <c r="J10" s="157">
        <f t="shared" si="0"/>
        <v>4</v>
      </c>
    </row>
    <row r="11" spans="1:10" ht="18.75" customHeight="1">
      <c r="A11" s="133" t="s">
        <v>408</v>
      </c>
      <c r="B11" s="54"/>
      <c r="C11" s="54"/>
      <c r="D11" s="54"/>
      <c r="E11" s="54"/>
      <c r="F11" s="54"/>
      <c r="G11" s="54">
        <v>3</v>
      </c>
      <c r="H11" s="54"/>
      <c r="I11" s="156"/>
      <c r="J11" s="157">
        <f t="shared" si="0"/>
        <v>3</v>
      </c>
    </row>
    <row r="12" spans="1:10" ht="18.75" customHeight="1">
      <c r="A12" s="133" t="s">
        <v>170</v>
      </c>
      <c r="B12" s="54"/>
      <c r="C12" s="54"/>
      <c r="D12" s="54"/>
      <c r="E12" s="54"/>
      <c r="F12" s="54"/>
      <c r="G12" s="54"/>
      <c r="H12" s="54"/>
      <c r="I12" s="156">
        <v>1</v>
      </c>
      <c r="J12" s="157">
        <f t="shared" si="0"/>
        <v>1</v>
      </c>
    </row>
    <row r="13" spans="1:10" ht="18.75" customHeight="1">
      <c r="A13" s="133" t="s">
        <v>409</v>
      </c>
      <c r="B13" s="54"/>
      <c r="C13" s="54"/>
      <c r="D13" s="54"/>
      <c r="E13" s="54"/>
      <c r="F13" s="54"/>
      <c r="G13" s="54"/>
      <c r="H13" s="54">
        <v>1</v>
      </c>
      <c r="I13" s="156"/>
      <c r="J13" s="157">
        <f t="shared" si="0"/>
        <v>1</v>
      </c>
    </row>
    <row r="14" spans="1:10" ht="18.75" customHeight="1">
      <c r="A14" s="133" t="s">
        <v>226</v>
      </c>
      <c r="B14" s="54"/>
      <c r="C14" s="54"/>
      <c r="D14" s="54">
        <v>35</v>
      </c>
      <c r="E14" s="54">
        <v>1</v>
      </c>
      <c r="F14" s="54"/>
      <c r="G14" s="54">
        <v>1</v>
      </c>
      <c r="H14" s="54">
        <v>1</v>
      </c>
      <c r="I14" s="156"/>
      <c r="J14" s="157">
        <f t="shared" si="0"/>
        <v>38</v>
      </c>
    </row>
    <row r="15" spans="1:10" ht="18.75" customHeight="1">
      <c r="A15" s="133" t="s">
        <v>374</v>
      </c>
      <c r="B15" s="54"/>
      <c r="C15" s="54"/>
      <c r="D15" s="54"/>
      <c r="E15" s="54">
        <v>1</v>
      </c>
      <c r="F15" s="54"/>
      <c r="G15" s="54"/>
      <c r="H15" s="54"/>
      <c r="I15" s="156">
        <v>17</v>
      </c>
      <c r="J15" s="157">
        <f t="shared" si="0"/>
        <v>18</v>
      </c>
    </row>
    <row r="16" spans="1:10" ht="18.75" customHeight="1">
      <c r="A16" s="133" t="s">
        <v>375</v>
      </c>
      <c r="B16" s="54"/>
      <c r="C16" s="54"/>
      <c r="D16" s="54">
        <v>59</v>
      </c>
      <c r="E16" s="54"/>
      <c r="F16" s="54"/>
      <c r="G16" s="54"/>
      <c r="H16" s="54">
        <v>63</v>
      </c>
      <c r="I16" s="156"/>
      <c r="J16" s="157">
        <f t="shared" si="0"/>
        <v>122</v>
      </c>
    </row>
    <row r="17" spans="1:10" ht="18.75" customHeight="1">
      <c r="A17" s="133" t="s">
        <v>376</v>
      </c>
      <c r="B17" s="54"/>
      <c r="C17" s="54"/>
      <c r="D17" s="54"/>
      <c r="E17" s="54"/>
      <c r="F17" s="54"/>
      <c r="G17" s="54"/>
      <c r="H17" s="54"/>
      <c r="I17" s="156">
        <v>8</v>
      </c>
      <c r="J17" s="157">
        <f t="shared" si="0"/>
        <v>8</v>
      </c>
    </row>
    <row r="18" spans="1:10" ht="18.75" customHeight="1">
      <c r="A18" s="133" t="s">
        <v>208</v>
      </c>
      <c r="B18" s="54"/>
      <c r="C18" s="54"/>
      <c r="D18" s="54"/>
      <c r="E18" s="54">
        <v>1</v>
      </c>
      <c r="F18" s="54"/>
      <c r="G18" s="54"/>
      <c r="H18" s="54"/>
      <c r="I18" s="156"/>
      <c r="J18" s="157">
        <f t="shared" si="0"/>
        <v>1</v>
      </c>
    </row>
    <row r="19" spans="1:10" ht="18.75" customHeight="1">
      <c r="A19" s="134" t="s">
        <v>240</v>
      </c>
      <c r="B19" s="54">
        <v>36</v>
      </c>
      <c r="C19" s="54">
        <v>18</v>
      </c>
      <c r="D19" s="54">
        <v>1</v>
      </c>
      <c r="E19" s="54">
        <v>17</v>
      </c>
      <c r="F19" s="54">
        <v>8</v>
      </c>
      <c r="G19" s="54">
        <v>12</v>
      </c>
      <c r="H19" s="54">
        <v>1</v>
      </c>
      <c r="I19" s="156"/>
      <c r="J19" s="157">
        <f t="shared" si="0"/>
        <v>93</v>
      </c>
    </row>
    <row r="20" spans="1:10" ht="18.75" customHeight="1">
      <c r="A20" s="133" t="s">
        <v>377</v>
      </c>
      <c r="B20" s="54"/>
      <c r="C20" s="54"/>
      <c r="D20" s="54"/>
      <c r="E20" s="54"/>
      <c r="F20" s="54">
        <v>2</v>
      </c>
      <c r="G20" s="54"/>
      <c r="H20" s="54"/>
      <c r="I20" s="156"/>
      <c r="J20" s="157">
        <f t="shared" si="0"/>
        <v>2</v>
      </c>
    </row>
    <row r="21" spans="1:10" ht="18.75" customHeight="1">
      <c r="A21" s="133" t="s">
        <v>231</v>
      </c>
      <c r="B21" s="54"/>
      <c r="C21" s="54"/>
      <c r="D21" s="54"/>
      <c r="E21" s="54">
        <v>1</v>
      </c>
      <c r="F21" s="54"/>
      <c r="G21" s="54"/>
      <c r="H21" s="54"/>
      <c r="I21" s="156"/>
      <c r="J21" s="157">
        <f t="shared" si="0"/>
        <v>1</v>
      </c>
    </row>
    <row r="22" spans="1:10" ht="18.75" customHeight="1">
      <c r="A22" s="133" t="s">
        <v>210</v>
      </c>
      <c r="B22" s="54"/>
      <c r="C22" s="54"/>
      <c r="D22" s="54">
        <v>1</v>
      </c>
      <c r="E22" s="54"/>
      <c r="F22" s="54"/>
      <c r="G22" s="54"/>
      <c r="H22" s="54"/>
      <c r="I22" s="156"/>
      <c r="J22" s="157">
        <f t="shared" si="0"/>
        <v>1</v>
      </c>
    </row>
    <row r="23" spans="1:10" ht="18.75" customHeight="1">
      <c r="A23" s="133" t="s">
        <v>233</v>
      </c>
      <c r="B23" s="54"/>
      <c r="C23" s="54"/>
      <c r="D23" s="54"/>
      <c r="E23" s="54"/>
      <c r="F23" s="54"/>
      <c r="G23" s="54"/>
      <c r="H23" s="54"/>
      <c r="I23" s="156">
        <v>1</v>
      </c>
      <c r="J23" s="157">
        <f t="shared" si="0"/>
        <v>1</v>
      </c>
    </row>
    <row r="24" spans="1:11" ht="18.75" customHeight="1" thickBot="1">
      <c r="A24" s="150" t="s">
        <v>242</v>
      </c>
      <c r="B24" s="58">
        <v>66</v>
      </c>
      <c r="C24" s="58">
        <v>36</v>
      </c>
      <c r="D24" s="58">
        <v>3</v>
      </c>
      <c r="E24" s="58">
        <v>19</v>
      </c>
      <c r="F24" s="58">
        <v>3</v>
      </c>
      <c r="G24" s="58">
        <v>30</v>
      </c>
      <c r="H24" s="58">
        <v>1</v>
      </c>
      <c r="I24" s="158">
        <v>4</v>
      </c>
      <c r="J24" s="159">
        <f t="shared" si="0"/>
        <v>162</v>
      </c>
      <c r="K24" s="41"/>
    </row>
    <row r="25" spans="1:10" ht="18.75" customHeight="1" thickBot="1">
      <c r="A25" s="151" t="s">
        <v>93</v>
      </c>
      <c r="B25" s="160">
        <f aca="true" t="shared" si="1" ref="B25:J25">SUM(B5:B24)</f>
        <v>111</v>
      </c>
      <c r="C25" s="160">
        <f t="shared" si="1"/>
        <v>61</v>
      </c>
      <c r="D25" s="160">
        <f t="shared" si="1"/>
        <v>103</v>
      </c>
      <c r="E25" s="160">
        <f t="shared" si="1"/>
        <v>45</v>
      </c>
      <c r="F25" s="160">
        <f t="shared" si="1"/>
        <v>13</v>
      </c>
      <c r="G25" s="160">
        <f t="shared" si="1"/>
        <v>50</v>
      </c>
      <c r="H25" s="160">
        <f t="shared" si="1"/>
        <v>67</v>
      </c>
      <c r="I25" s="160">
        <f t="shared" si="1"/>
        <v>31</v>
      </c>
      <c r="J25" s="161">
        <f t="shared" si="1"/>
        <v>481</v>
      </c>
    </row>
    <row r="26" spans="2:10" ht="18.75" customHeight="1" thickBot="1">
      <c r="B26" s="74"/>
      <c r="C26" s="74"/>
      <c r="D26" s="74"/>
      <c r="E26" s="74"/>
      <c r="F26" s="74"/>
      <c r="G26" s="74"/>
      <c r="H26" s="74"/>
      <c r="I26" s="74"/>
      <c r="J26" s="74"/>
    </row>
    <row r="27" spans="1:11" ht="18.75" customHeight="1" thickBot="1">
      <c r="A27" s="152" t="s">
        <v>413</v>
      </c>
      <c r="B27" s="162">
        <v>2880</v>
      </c>
      <c r="C27" s="162">
        <v>1867</v>
      </c>
      <c r="D27" s="162">
        <v>800</v>
      </c>
      <c r="E27" s="162">
        <v>917</v>
      </c>
      <c r="F27" s="162">
        <v>311</v>
      </c>
      <c r="G27" s="162">
        <v>2386</v>
      </c>
      <c r="H27" s="162"/>
      <c r="I27" s="163"/>
      <c r="J27" s="164">
        <f>SUM(B27:I27)</f>
        <v>9161</v>
      </c>
      <c r="K27" s="41"/>
    </row>
    <row r="28" spans="1:10" ht="18" customHeight="1" thickBot="1">
      <c r="A28" s="151" t="s">
        <v>412</v>
      </c>
      <c r="B28" s="160">
        <f aca="true" t="shared" si="2" ref="B28:J28">+B27</f>
        <v>2880</v>
      </c>
      <c r="C28" s="160">
        <f t="shared" si="2"/>
        <v>1867</v>
      </c>
      <c r="D28" s="160">
        <f t="shared" si="2"/>
        <v>800</v>
      </c>
      <c r="E28" s="160">
        <f t="shared" si="2"/>
        <v>917</v>
      </c>
      <c r="F28" s="160">
        <f t="shared" si="2"/>
        <v>311</v>
      </c>
      <c r="G28" s="160">
        <f t="shared" si="2"/>
        <v>2386</v>
      </c>
      <c r="H28" s="160">
        <f t="shared" si="2"/>
        <v>0</v>
      </c>
      <c r="I28" s="160">
        <f t="shared" si="2"/>
        <v>0</v>
      </c>
      <c r="J28" s="161">
        <f t="shared" si="2"/>
        <v>9161</v>
      </c>
    </row>
  </sheetData>
  <printOptions horizontalCentered="1"/>
  <pageMargins left="0" right="0" top="0.5905511811023623" bottom="1.1811023622047245" header="0" footer="0"/>
  <pageSetup fitToHeight="1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"/>
  <sheetViews>
    <sheetView workbookViewId="0" topLeftCell="A1">
      <pane ySplit="4" topLeftCell="BM5" activePane="bottomLeft" state="frozen"/>
      <selection pane="topLeft" activeCell="A1" sqref="A1"/>
      <selection pane="bottomLeft" activeCell="E20" sqref="E20"/>
    </sheetView>
  </sheetViews>
  <sheetFormatPr defaultColWidth="11.421875" defaultRowHeight="12.75"/>
  <cols>
    <col min="1" max="1" width="20.7109375" style="29" customWidth="1"/>
    <col min="2" max="9" width="7.7109375" style="29" customWidth="1"/>
    <col min="10" max="16384" width="11.421875" style="29" customWidth="1"/>
  </cols>
  <sheetData>
    <row r="1" spans="1:5" s="27" customFormat="1" ht="14.25" customHeight="1">
      <c r="A1" s="38" t="s">
        <v>411</v>
      </c>
      <c r="E1" s="28"/>
    </row>
    <row r="2" spans="1:5" s="27" customFormat="1" ht="14.25">
      <c r="A2" s="38" t="s">
        <v>378</v>
      </c>
      <c r="E2" s="28"/>
    </row>
    <row r="3" ht="19.5" customHeight="1">
      <c r="E3" s="41"/>
    </row>
    <row r="4" spans="1:9" ht="19.5" customHeight="1">
      <c r="A4" s="2"/>
      <c r="B4" s="135">
        <v>1</v>
      </c>
      <c r="C4" s="135">
        <v>2</v>
      </c>
      <c r="D4" s="136">
        <v>3</v>
      </c>
      <c r="E4" s="136">
        <v>4</v>
      </c>
      <c r="F4" s="136">
        <v>5</v>
      </c>
      <c r="G4" s="136">
        <v>6</v>
      </c>
      <c r="H4" s="136">
        <v>7</v>
      </c>
      <c r="I4" s="136" t="s">
        <v>59</v>
      </c>
    </row>
    <row r="5" spans="1:10" ht="19.5" customHeight="1">
      <c r="A5" s="137" t="s">
        <v>59</v>
      </c>
      <c r="B5" s="30">
        <v>45</v>
      </c>
      <c r="C5" s="30">
        <v>296</v>
      </c>
      <c r="D5" s="30">
        <v>592</v>
      </c>
      <c r="E5" s="30">
        <v>575</v>
      </c>
      <c r="F5" s="30">
        <v>361</v>
      </c>
      <c r="G5" s="30">
        <v>516</v>
      </c>
      <c r="H5" s="30">
        <v>631</v>
      </c>
      <c r="I5" s="30">
        <f>SUM(B5:H5)</f>
        <v>3016</v>
      </c>
      <c r="J5" s="41"/>
    </row>
  </sheetData>
  <printOptions horizontalCentered="1"/>
  <pageMargins left="0.5905511811023623" right="0" top="0.7874015748031497" bottom="0.3937007874015748" header="0" footer="0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workbookViewId="0" topLeftCell="A1">
      <pane ySplit="4" topLeftCell="BM12" activePane="bottomLeft" state="frozen"/>
      <selection pane="topLeft" activeCell="A1" sqref="A1"/>
      <selection pane="bottomLeft" activeCell="B5" sqref="B5:L23"/>
    </sheetView>
  </sheetViews>
  <sheetFormatPr defaultColWidth="11.421875" defaultRowHeight="12.75"/>
  <cols>
    <col min="1" max="1" width="16.57421875" style="64" customWidth="1"/>
    <col min="2" max="2" width="11.28125" style="64" customWidth="1"/>
    <col min="3" max="3" width="10.57421875" style="64" customWidth="1"/>
    <col min="4" max="4" width="12.421875" style="64" customWidth="1"/>
    <col min="5" max="5" width="14.57421875" style="64" customWidth="1"/>
    <col min="6" max="6" width="12.28125" style="64" customWidth="1"/>
    <col min="7" max="8" width="12.57421875" style="64" customWidth="1"/>
    <col min="9" max="9" width="10.57421875" style="64" customWidth="1"/>
    <col min="10" max="10" width="12.421875" style="64" customWidth="1"/>
    <col min="11" max="11" width="11.57421875" style="64" customWidth="1"/>
    <col min="12" max="12" width="7.7109375" style="64" customWidth="1"/>
    <col min="13" max="16384" width="11.421875" style="64" customWidth="1"/>
  </cols>
  <sheetData>
    <row r="1" spans="1:8" s="27" customFormat="1" ht="14.25">
      <c r="A1" s="38" t="s">
        <v>416</v>
      </c>
      <c r="B1" s="38"/>
      <c r="C1" s="38"/>
      <c r="D1" s="38"/>
      <c r="E1" s="38"/>
      <c r="F1" s="38"/>
      <c r="G1" s="38"/>
      <c r="H1" s="38"/>
    </row>
    <row r="2" spans="1:8" s="27" customFormat="1" ht="14.25">
      <c r="A2" s="38" t="s">
        <v>379</v>
      </c>
      <c r="B2" s="38"/>
      <c r="C2" s="38"/>
      <c r="D2" s="38"/>
      <c r="E2" s="38"/>
      <c r="F2" s="38"/>
      <c r="G2" s="38"/>
      <c r="H2" s="38"/>
    </row>
    <row r="3" s="29" customFormat="1" ht="12" thickBot="1"/>
    <row r="4" spans="2:12" s="29" customFormat="1" ht="52.5" customHeight="1" thickBot="1">
      <c r="B4" s="138" t="s">
        <v>248</v>
      </c>
      <c r="C4" s="139" t="s">
        <v>380</v>
      </c>
      <c r="D4" s="139" t="s">
        <v>414</v>
      </c>
      <c r="E4" s="139" t="s">
        <v>415</v>
      </c>
      <c r="F4" s="139" t="s">
        <v>381</v>
      </c>
      <c r="G4" s="139" t="s">
        <v>382</v>
      </c>
      <c r="H4" s="139" t="s">
        <v>383</v>
      </c>
      <c r="I4" s="139" t="s">
        <v>384</v>
      </c>
      <c r="J4" s="139" t="s">
        <v>385</v>
      </c>
      <c r="K4" s="140" t="s">
        <v>386</v>
      </c>
      <c r="L4" s="141" t="s">
        <v>114</v>
      </c>
    </row>
    <row r="5" spans="1:13" s="29" customFormat="1" ht="19.5" customHeight="1">
      <c r="A5" s="142" t="s">
        <v>3</v>
      </c>
      <c r="B5" s="169">
        <v>1</v>
      </c>
      <c r="C5" s="170">
        <v>2</v>
      </c>
      <c r="D5" s="171">
        <v>1</v>
      </c>
      <c r="E5" s="171">
        <v>1</v>
      </c>
      <c r="F5" s="50">
        <v>7</v>
      </c>
      <c r="G5" s="172">
        <v>12</v>
      </c>
      <c r="H5" s="172">
        <v>1</v>
      </c>
      <c r="I5" s="50">
        <v>1</v>
      </c>
      <c r="J5" s="50"/>
      <c r="K5" s="172"/>
      <c r="L5" s="173">
        <f aca="true" t="shared" si="0" ref="L5:L22">SUM(B5:K5)</f>
        <v>26</v>
      </c>
      <c r="M5" s="128"/>
    </row>
    <row r="6" spans="1:13" s="29" customFormat="1" ht="19.5" customHeight="1">
      <c r="A6" s="143" t="s">
        <v>101</v>
      </c>
      <c r="B6" s="174"/>
      <c r="C6" s="175"/>
      <c r="D6" s="175"/>
      <c r="E6" s="175"/>
      <c r="F6" s="54"/>
      <c r="G6" s="176"/>
      <c r="H6" s="176"/>
      <c r="I6" s="54">
        <v>1</v>
      </c>
      <c r="J6" s="54">
        <v>1</v>
      </c>
      <c r="K6" s="176">
        <v>3</v>
      </c>
      <c r="L6" s="157">
        <f t="shared" si="0"/>
        <v>5</v>
      </c>
      <c r="M6" s="128"/>
    </row>
    <row r="7" spans="1:13" s="29" customFormat="1" ht="19.5" customHeight="1">
      <c r="A7" s="143" t="s">
        <v>102</v>
      </c>
      <c r="B7" s="174"/>
      <c r="C7" s="175"/>
      <c r="D7" s="175"/>
      <c r="E7" s="175"/>
      <c r="F7" s="54"/>
      <c r="G7" s="176"/>
      <c r="H7" s="176"/>
      <c r="I7" s="54">
        <v>1</v>
      </c>
      <c r="J7" s="54">
        <v>1</v>
      </c>
      <c r="K7" s="176">
        <v>3</v>
      </c>
      <c r="L7" s="157">
        <f t="shared" si="0"/>
        <v>5</v>
      </c>
      <c r="M7" s="128"/>
    </row>
    <row r="8" spans="1:13" s="29" customFormat="1" ht="19.5" customHeight="1">
      <c r="A8" s="143" t="s">
        <v>103</v>
      </c>
      <c r="B8" s="174"/>
      <c r="C8" s="175"/>
      <c r="D8" s="175"/>
      <c r="E8" s="175"/>
      <c r="F8" s="54"/>
      <c r="G8" s="176"/>
      <c r="H8" s="176"/>
      <c r="I8" s="54">
        <v>1</v>
      </c>
      <c r="J8" s="54">
        <v>1</v>
      </c>
      <c r="K8" s="176">
        <v>3</v>
      </c>
      <c r="L8" s="157">
        <f t="shared" si="0"/>
        <v>5</v>
      </c>
      <c r="M8" s="128"/>
    </row>
    <row r="9" spans="1:13" s="29" customFormat="1" ht="19.5" customHeight="1">
      <c r="A9" s="143" t="s">
        <v>104</v>
      </c>
      <c r="B9" s="174"/>
      <c r="C9" s="175"/>
      <c r="D9" s="175"/>
      <c r="E9" s="175"/>
      <c r="F9" s="54"/>
      <c r="G9" s="176"/>
      <c r="H9" s="176"/>
      <c r="I9" s="54">
        <v>1</v>
      </c>
      <c r="J9" s="54">
        <v>1</v>
      </c>
      <c r="K9" s="176">
        <v>3</v>
      </c>
      <c r="L9" s="157">
        <f t="shared" si="0"/>
        <v>5</v>
      </c>
      <c r="M9" s="128"/>
    </row>
    <row r="10" spans="1:13" s="29" customFormat="1" ht="19.5" customHeight="1">
      <c r="A10" s="143" t="s">
        <v>105</v>
      </c>
      <c r="B10" s="174"/>
      <c r="C10" s="175"/>
      <c r="D10" s="175"/>
      <c r="E10" s="175"/>
      <c r="F10" s="54"/>
      <c r="G10" s="176"/>
      <c r="H10" s="176"/>
      <c r="I10" s="54">
        <v>1</v>
      </c>
      <c r="J10" s="54">
        <v>1</v>
      </c>
      <c r="K10" s="176">
        <v>3</v>
      </c>
      <c r="L10" s="157">
        <f t="shared" si="0"/>
        <v>5</v>
      </c>
      <c r="M10" s="128"/>
    </row>
    <row r="11" spans="1:13" s="29" customFormat="1" ht="19.5" customHeight="1">
      <c r="A11" s="143" t="s">
        <v>106</v>
      </c>
      <c r="B11" s="174"/>
      <c r="C11" s="175"/>
      <c r="D11" s="175"/>
      <c r="E11" s="175"/>
      <c r="F11" s="54"/>
      <c r="G11" s="176"/>
      <c r="H11" s="176"/>
      <c r="I11" s="54">
        <v>1</v>
      </c>
      <c r="J11" s="54">
        <v>1</v>
      </c>
      <c r="K11" s="176">
        <v>3</v>
      </c>
      <c r="L11" s="157">
        <f t="shared" si="0"/>
        <v>5</v>
      </c>
      <c r="M11" s="128"/>
    </row>
    <row r="12" spans="1:13" s="29" customFormat="1" ht="19.5" customHeight="1">
      <c r="A12" s="143" t="s">
        <v>107</v>
      </c>
      <c r="B12" s="174"/>
      <c r="C12" s="175"/>
      <c r="D12" s="175"/>
      <c r="E12" s="175"/>
      <c r="F12" s="54"/>
      <c r="G12" s="176"/>
      <c r="H12" s="176"/>
      <c r="I12" s="54">
        <v>1</v>
      </c>
      <c r="J12" s="54">
        <v>1</v>
      </c>
      <c r="K12" s="176">
        <v>3</v>
      </c>
      <c r="L12" s="157">
        <f t="shared" si="0"/>
        <v>5</v>
      </c>
      <c r="M12" s="128"/>
    </row>
    <row r="13" spans="1:13" s="29" customFormat="1" ht="19.5" customHeight="1">
      <c r="A13" s="143" t="s">
        <v>108</v>
      </c>
      <c r="B13" s="174"/>
      <c r="C13" s="175"/>
      <c r="D13" s="175"/>
      <c r="E13" s="175"/>
      <c r="F13" s="54"/>
      <c r="G13" s="176"/>
      <c r="H13" s="176"/>
      <c r="I13" s="54">
        <v>1</v>
      </c>
      <c r="J13" s="54">
        <v>1</v>
      </c>
      <c r="K13" s="176">
        <v>3</v>
      </c>
      <c r="L13" s="157">
        <f t="shared" si="0"/>
        <v>5</v>
      </c>
      <c r="M13" s="128"/>
    </row>
    <row r="14" spans="1:13" s="29" customFormat="1" ht="19.5" customHeight="1">
      <c r="A14" s="143" t="s">
        <v>109</v>
      </c>
      <c r="B14" s="174"/>
      <c r="C14" s="175"/>
      <c r="D14" s="175"/>
      <c r="E14" s="175"/>
      <c r="F14" s="54"/>
      <c r="G14" s="176"/>
      <c r="H14" s="176"/>
      <c r="I14" s="54">
        <v>1</v>
      </c>
      <c r="J14" s="54">
        <v>1</v>
      </c>
      <c r="K14" s="176">
        <v>3</v>
      </c>
      <c r="L14" s="157">
        <f t="shared" si="0"/>
        <v>5</v>
      </c>
      <c r="M14" s="128"/>
    </row>
    <row r="15" spans="1:13" s="29" customFormat="1" ht="19.5" customHeight="1">
      <c r="A15" s="143" t="s">
        <v>110</v>
      </c>
      <c r="B15" s="174"/>
      <c r="C15" s="175"/>
      <c r="D15" s="175"/>
      <c r="E15" s="175"/>
      <c r="F15" s="54"/>
      <c r="G15" s="176"/>
      <c r="H15" s="176"/>
      <c r="I15" s="54">
        <v>1</v>
      </c>
      <c r="J15" s="54">
        <v>1</v>
      </c>
      <c r="K15" s="176">
        <v>3</v>
      </c>
      <c r="L15" s="157">
        <f t="shared" si="0"/>
        <v>5</v>
      </c>
      <c r="M15" s="128"/>
    </row>
    <row r="16" spans="1:13" s="29" customFormat="1" ht="19.5" customHeight="1">
      <c r="A16" s="143" t="s">
        <v>111</v>
      </c>
      <c r="B16" s="174"/>
      <c r="C16" s="175"/>
      <c r="D16" s="175"/>
      <c r="E16" s="175"/>
      <c r="F16" s="54"/>
      <c r="G16" s="176"/>
      <c r="H16" s="176"/>
      <c r="I16" s="54">
        <v>1</v>
      </c>
      <c r="J16" s="54">
        <v>1</v>
      </c>
      <c r="K16" s="176">
        <v>3</v>
      </c>
      <c r="L16" s="157">
        <f t="shared" si="0"/>
        <v>5</v>
      </c>
      <c r="M16" s="128"/>
    </row>
    <row r="17" spans="1:13" s="29" customFormat="1" ht="19.5" customHeight="1">
      <c r="A17" s="143" t="s">
        <v>32</v>
      </c>
      <c r="B17" s="174"/>
      <c r="C17" s="175"/>
      <c r="D17" s="175"/>
      <c r="E17" s="175"/>
      <c r="F17" s="54"/>
      <c r="G17" s="176"/>
      <c r="H17" s="176"/>
      <c r="I17" s="54">
        <v>1</v>
      </c>
      <c r="J17" s="54">
        <v>1</v>
      </c>
      <c r="K17" s="176">
        <v>3</v>
      </c>
      <c r="L17" s="157">
        <f t="shared" si="0"/>
        <v>5</v>
      </c>
      <c r="M17" s="128"/>
    </row>
    <row r="18" spans="1:13" s="29" customFormat="1" ht="19.5" customHeight="1">
      <c r="A18" s="143" t="s">
        <v>112</v>
      </c>
      <c r="B18" s="174"/>
      <c r="C18" s="175"/>
      <c r="D18" s="175"/>
      <c r="E18" s="175"/>
      <c r="F18" s="54"/>
      <c r="G18" s="176"/>
      <c r="H18" s="176"/>
      <c r="I18" s="54">
        <v>1</v>
      </c>
      <c r="J18" s="54">
        <v>1</v>
      </c>
      <c r="K18" s="176">
        <v>3</v>
      </c>
      <c r="L18" s="157">
        <f t="shared" si="0"/>
        <v>5</v>
      </c>
      <c r="M18" s="128"/>
    </row>
    <row r="19" spans="1:13" s="29" customFormat="1" ht="19.5" customHeight="1">
      <c r="A19" s="143" t="s">
        <v>34</v>
      </c>
      <c r="B19" s="174"/>
      <c r="C19" s="175"/>
      <c r="D19" s="175"/>
      <c r="E19" s="175"/>
      <c r="F19" s="54"/>
      <c r="G19" s="176"/>
      <c r="H19" s="176"/>
      <c r="I19" s="54">
        <v>1</v>
      </c>
      <c r="J19" s="54">
        <v>1</v>
      </c>
      <c r="K19" s="176">
        <v>3</v>
      </c>
      <c r="L19" s="157">
        <f t="shared" si="0"/>
        <v>5</v>
      </c>
      <c r="M19" s="128"/>
    </row>
    <row r="20" spans="1:13" s="29" customFormat="1" ht="19.5" customHeight="1">
      <c r="A20" s="143" t="s">
        <v>35</v>
      </c>
      <c r="B20" s="174"/>
      <c r="C20" s="175"/>
      <c r="D20" s="175"/>
      <c r="E20" s="175"/>
      <c r="F20" s="54"/>
      <c r="G20" s="176"/>
      <c r="H20" s="176"/>
      <c r="I20" s="54">
        <v>1</v>
      </c>
      <c r="J20" s="54">
        <v>1</v>
      </c>
      <c r="K20" s="176">
        <v>3</v>
      </c>
      <c r="L20" s="157">
        <f t="shared" si="0"/>
        <v>5</v>
      </c>
      <c r="M20" s="128"/>
    </row>
    <row r="21" spans="1:13" s="29" customFormat="1" ht="19.5" customHeight="1">
      <c r="A21" s="144" t="s">
        <v>113</v>
      </c>
      <c r="B21" s="177"/>
      <c r="C21" s="178"/>
      <c r="D21" s="178"/>
      <c r="E21" s="178"/>
      <c r="F21" s="58"/>
      <c r="G21" s="179"/>
      <c r="H21" s="179"/>
      <c r="I21" s="58">
        <v>1</v>
      </c>
      <c r="J21" s="58">
        <v>1</v>
      </c>
      <c r="K21" s="179">
        <v>3</v>
      </c>
      <c r="L21" s="157">
        <f t="shared" si="0"/>
        <v>5</v>
      </c>
      <c r="M21" s="128"/>
    </row>
    <row r="22" spans="1:13" s="29" customFormat="1" ht="19.5" customHeight="1" thickBot="1">
      <c r="A22" s="144" t="s">
        <v>37</v>
      </c>
      <c r="B22" s="177"/>
      <c r="C22" s="178"/>
      <c r="D22" s="178"/>
      <c r="E22" s="178"/>
      <c r="F22" s="180"/>
      <c r="G22" s="181"/>
      <c r="H22" s="181"/>
      <c r="I22" s="180">
        <v>1</v>
      </c>
      <c r="J22" s="180">
        <v>1</v>
      </c>
      <c r="K22" s="181">
        <v>3</v>
      </c>
      <c r="L22" s="182">
        <f t="shared" si="0"/>
        <v>5</v>
      </c>
      <c r="M22" s="128"/>
    </row>
    <row r="23" spans="1:13" s="29" customFormat="1" ht="19.5" customHeight="1" thickBot="1">
      <c r="A23" s="60" t="s">
        <v>114</v>
      </c>
      <c r="B23" s="183">
        <f aca="true" t="shared" si="1" ref="B23:L23">SUM(B5:B22)</f>
        <v>1</v>
      </c>
      <c r="C23" s="183">
        <f t="shared" si="1"/>
        <v>2</v>
      </c>
      <c r="D23" s="183">
        <f>SUM(D5:D22)</f>
        <v>1</v>
      </c>
      <c r="E23" s="183">
        <f>SUM(E5:E22)</f>
        <v>1</v>
      </c>
      <c r="F23" s="62">
        <f t="shared" si="1"/>
        <v>7</v>
      </c>
      <c r="G23" s="62">
        <f t="shared" si="1"/>
        <v>12</v>
      </c>
      <c r="H23" s="62">
        <f t="shared" si="1"/>
        <v>1</v>
      </c>
      <c r="I23" s="62">
        <f t="shared" si="1"/>
        <v>18</v>
      </c>
      <c r="J23" s="62">
        <f t="shared" si="1"/>
        <v>17</v>
      </c>
      <c r="K23" s="183">
        <f t="shared" si="1"/>
        <v>51</v>
      </c>
      <c r="L23" s="184">
        <f t="shared" si="1"/>
        <v>111</v>
      </c>
      <c r="M23" s="41"/>
    </row>
    <row r="24" s="29" customFormat="1" ht="11.25"/>
  </sheetData>
  <printOptions horizontalCentered="1"/>
  <pageMargins left="0.5905511811023623" right="0.3937007874015748" top="0.984251968503937" bottom="0.984251968503937" header="0" footer="0"/>
  <pageSetup fitToHeight="1" fitToWidth="1"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workbookViewId="0" topLeftCell="E1">
      <pane ySplit="4" topLeftCell="BM5" activePane="bottomLeft" state="frozen"/>
      <selection pane="topLeft" activeCell="A1" sqref="A1"/>
      <selection pane="bottomLeft" activeCell="J7" sqref="J7"/>
    </sheetView>
  </sheetViews>
  <sheetFormatPr defaultColWidth="11.421875" defaultRowHeight="12.75"/>
  <cols>
    <col min="1" max="1" width="16.57421875" style="64" customWidth="1"/>
    <col min="2" max="2" width="12.7109375" style="64" customWidth="1"/>
    <col min="3" max="4" width="12.140625" style="64" customWidth="1"/>
    <col min="5" max="5" width="12.57421875" style="64" customWidth="1"/>
    <col min="6" max="6" width="12.7109375" style="64" customWidth="1"/>
    <col min="7" max="7" width="12.28125" style="64" customWidth="1"/>
    <col min="8" max="8" width="11.140625" style="64" customWidth="1"/>
    <col min="9" max="9" width="11.28125" style="64" customWidth="1"/>
    <col min="10" max="10" width="10.8515625" style="64" customWidth="1"/>
    <col min="11" max="11" width="12.00390625" style="64" customWidth="1"/>
    <col min="12" max="13" width="11.28125" style="64" customWidth="1"/>
    <col min="14" max="14" width="11.00390625" style="64" customWidth="1"/>
    <col min="15" max="15" width="11.7109375" style="64" customWidth="1"/>
    <col min="16" max="17" width="11.140625" style="64" customWidth="1"/>
    <col min="18" max="18" width="11.28125" style="64" customWidth="1"/>
    <col min="19" max="19" width="8.7109375" style="64" customWidth="1"/>
    <col min="20" max="16384" width="11.421875" style="64" customWidth="1"/>
  </cols>
  <sheetData>
    <row r="1" spans="1:9" s="27" customFormat="1" ht="14.25">
      <c r="A1" s="38" t="s">
        <v>417</v>
      </c>
      <c r="B1" s="38"/>
      <c r="C1" s="38"/>
      <c r="D1" s="38"/>
      <c r="E1" s="38"/>
      <c r="F1" s="38"/>
      <c r="G1" s="38"/>
      <c r="H1" s="38"/>
      <c r="I1" s="38"/>
    </row>
    <row r="2" spans="1:9" s="27" customFormat="1" ht="14.25">
      <c r="A2" s="38" t="s">
        <v>387</v>
      </c>
      <c r="B2" s="38"/>
      <c r="C2" s="38"/>
      <c r="D2" s="38"/>
      <c r="E2" s="38"/>
      <c r="F2" s="38"/>
      <c r="G2" s="38"/>
      <c r="H2" s="38"/>
      <c r="I2" s="38"/>
    </row>
    <row r="3" s="29" customFormat="1" ht="12" thickBot="1"/>
    <row r="4" spans="2:19" s="29" customFormat="1" ht="49.5" customHeight="1" thickBot="1">
      <c r="B4" s="130" t="s">
        <v>388</v>
      </c>
      <c r="C4" s="131" t="s">
        <v>389</v>
      </c>
      <c r="D4" s="131" t="s">
        <v>390</v>
      </c>
      <c r="E4" s="131" t="s">
        <v>391</v>
      </c>
      <c r="F4" s="131" t="s">
        <v>392</v>
      </c>
      <c r="G4" s="131" t="s">
        <v>393</v>
      </c>
      <c r="H4" s="131" t="s">
        <v>418</v>
      </c>
      <c r="I4" s="131" t="s">
        <v>419</v>
      </c>
      <c r="J4" s="131" t="s">
        <v>420</v>
      </c>
      <c r="K4" s="131" t="s">
        <v>394</v>
      </c>
      <c r="L4" s="131" t="s">
        <v>395</v>
      </c>
      <c r="M4" s="131" t="s">
        <v>396</v>
      </c>
      <c r="N4" s="131" t="s">
        <v>397</v>
      </c>
      <c r="O4" s="131" t="s">
        <v>398</v>
      </c>
      <c r="P4" s="131" t="s">
        <v>399</v>
      </c>
      <c r="Q4" s="131" t="s">
        <v>400</v>
      </c>
      <c r="R4" s="131" t="s">
        <v>401</v>
      </c>
      <c r="S4" s="145" t="s">
        <v>114</v>
      </c>
    </row>
    <row r="5" spans="1:20" s="29" customFormat="1" ht="19.5" customHeight="1">
      <c r="A5" s="142" t="s">
        <v>3</v>
      </c>
      <c r="B5" s="169">
        <v>14</v>
      </c>
      <c r="C5" s="170"/>
      <c r="D5" s="50">
        <v>2</v>
      </c>
      <c r="E5" s="172">
        <v>7</v>
      </c>
      <c r="F5" s="172">
        <v>4</v>
      </c>
      <c r="G5" s="172">
        <v>2</v>
      </c>
      <c r="H5" s="172"/>
      <c r="I5" s="172"/>
      <c r="J5" s="50"/>
      <c r="K5" s="50"/>
      <c r="L5" s="172"/>
      <c r="M5" s="172"/>
      <c r="N5" s="172">
        <v>1</v>
      </c>
      <c r="O5" s="172"/>
      <c r="P5" s="172"/>
      <c r="Q5" s="172"/>
      <c r="R5" s="172"/>
      <c r="S5" s="173">
        <f aca="true" t="shared" si="0" ref="S5:S22">SUM(B5:R5)</f>
        <v>30</v>
      </c>
      <c r="T5" s="128"/>
    </row>
    <row r="6" spans="1:20" s="29" customFormat="1" ht="19.5" customHeight="1">
      <c r="A6" s="143" t="s">
        <v>101</v>
      </c>
      <c r="B6" s="174"/>
      <c r="C6" s="175"/>
      <c r="D6" s="54"/>
      <c r="E6" s="176"/>
      <c r="F6" s="176"/>
      <c r="G6" s="176"/>
      <c r="H6" s="176"/>
      <c r="I6" s="176"/>
      <c r="J6" s="54"/>
      <c r="K6" s="54"/>
      <c r="L6" s="176"/>
      <c r="M6" s="176"/>
      <c r="N6" s="176"/>
      <c r="O6" s="176"/>
      <c r="P6" s="176"/>
      <c r="Q6" s="176"/>
      <c r="R6" s="176"/>
      <c r="S6" s="157">
        <f t="shared" si="0"/>
        <v>0</v>
      </c>
      <c r="T6" s="128"/>
    </row>
    <row r="7" spans="1:20" s="29" customFormat="1" ht="19.5" customHeight="1">
      <c r="A7" s="143" t="s">
        <v>102</v>
      </c>
      <c r="B7" s="174"/>
      <c r="C7" s="175"/>
      <c r="D7" s="54"/>
      <c r="E7" s="176"/>
      <c r="F7" s="176"/>
      <c r="G7" s="176"/>
      <c r="H7" s="176">
        <v>3</v>
      </c>
      <c r="I7" s="176">
        <v>1</v>
      </c>
      <c r="J7" s="54"/>
      <c r="K7" s="54">
        <v>3</v>
      </c>
      <c r="L7" s="176">
        <v>2</v>
      </c>
      <c r="M7" s="176"/>
      <c r="N7" s="176"/>
      <c r="O7" s="176">
        <v>1</v>
      </c>
      <c r="P7" s="176">
        <v>1</v>
      </c>
      <c r="Q7" s="176"/>
      <c r="R7" s="176">
        <v>1</v>
      </c>
      <c r="S7" s="157">
        <f t="shared" si="0"/>
        <v>12</v>
      </c>
      <c r="T7" s="128"/>
    </row>
    <row r="8" spans="1:20" s="29" customFormat="1" ht="19.5" customHeight="1">
      <c r="A8" s="143" t="s">
        <v>103</v>
      </c>
      <c r="B8" s="174"/>
      <c r="C8" s="175"/>
      <c r="D8" s="54"/>
      <c r="E8" s="176"/>
      <c r="F8" s="176"/>
      <c r="G8" s="176"/>
      <c r="H8" s="176">
        <v>2</v>
      </c>
      <c r="I8" s="176">
        <v>6</v>
      </c>
      <c r="J8" s="54">
        <v>1</v>
      </c>
      <c r="K8" s="54"/>
      <c r="L8" s="176"/>
      <c r="M8" s="176"/>
      <c r="N8" s="176"/>
      <c r="O8" s="176"/>
      <c r="P8" s="176"/>
      <c r="Q8" s="176"/>
      <c r="R8" s="176"/>
      <c r="S8" s="157">
        <f t="shared" si="0"/>
        <v>9</v>
      </c>
      <c r="T8" s="128"/>
    </row>
    <row r="9" spans="1:20" s="29" customFormat="1" ht="19.5" customHeight="1">
      <c r="A9" s="143" t="s">
        <v>104</v>
      </c>
      <c r="B9" s="174"/>
      <c r="C9" s="175"/>
      <c r="D9" s="54"/>
      <c r="E9" s="176"/>
      <c r="F9" s="176"/>
      <c r="G9" s="176"/>
      <c r="H9" s="176"/>
      <c r="I9" s="176"/>
      <c r="J9" s="54"/>
      <c r="K9" s="54">
        <v>1</v>
      </c>
      <c r="L9" s="176"/>
      <c r="M9" s="176"/>
      <c r="N9" s="176">
        <v>7</v>
      </c>
      <c r="O9" s="176"/>
      <c r="P9" s="176"/>
      <c r="Q9" s="176">
        <v>3</v>
      </c>
      <c r="R9" s="176"/>
      <c r="S9" s="157">
        <f t="shared" si="0"/>
        <v>11</v>
      </c>
      <c r="T9" s="128"/>
    </row>
    <row r="10" spans="1:20" s="29" customFormat="1" ht="19.5" customHeight="1">
      <c r="A10" s="143" t="s">
        <v>105</v>
      </c>
      <c r="B10" s="174"/>
      <c r="C10" s="175"/>
      <c r="D10" s="54"/>
      <c r="E10" s="176"/>
      <c r="F10" s="176"/>
      <c r="G10" s="176"/>
      <c r="H10" s="176">
        <v>1</v>
      </c>
      <c r="I10" s="176"/>
      <c r="J10" s="54"/>
      <c r="K10" s="54"/>
      <c r="L10" s="176"/>
      <c r="M10" s="176"/>
      <c r="N10" s="176"/>
      <c r="O10" s="176"/>
      <c r="P10" s="176"/>
      <c r="Q10" s="176"/>
      <c r="R10" s="176"/>
      <c r="S10" s="157">
        <f t="shared" si="0"/>
        <v>1</v>
      </c>
      <c r="T10" s="128"/>
    </row>
    <row r="11" spans="1:20" s="29" customFormat="1" ht="19.5" customHeight="1">
      <c r="A11" s="143" t="s">
        <v>106</v>
      </c>
      <c r="B11" s="174"/>
      <c r="C11" s="175">
        <v>1</v>
      </c>
      <c r="D11" s="54">
        <v>1</v>
      </c>
      <c r="E11" s="176">
        <v>2</v>
      </c>
      <c r="F11" s="176">
        <v>1</v>
      </c>
      <c r="G11" s="176">
        <v>3</v>
      </c>
      <c r="H11" s="176">
        <v>3</v>
      </c>
      <c r="I11" s="176"/>
      <c r="J11" s="54"/>
      <c r="K11" s="54">
        <v>1</v>
      </c>
      <c r="L11" s="176"/>
      <c r="M11" s="176"/>
      <c r="N11" s="176"/>
      <c r="O11" s="176"/>
      <c r="P11" s="176"/>
      <c r="Q11" s="176"/>
      <c r="R11" s="176"/>
      <c r="S11" s="157">
        <f t="shared" si="0"/>
        <v>12</v>
      </c>
      <c r="T11" s="128"/>
    </row>
    <row r="12" spans="1:20" s="29" customFormat="1" ht="19.5" customHeight="1">
      <c r="A12" s="143" t="s">
        <v>107</v>
      </c>
      <c r="B12" s="174"/>
      <c r="C12" s="175"/>
      <c r="D12" s="54"/>
      <c r="E12" s="176"/>
      <c r="F12" s="176"/>
      <c r="G12" s="176"/>
      <c r="H12" s="176"/>
      <c r="I12" s="176"/>
      <c r="J12" s="54"/>
      <c r="K12" s="54"/>
      <c r="L12" s="176"/>
      <c r="M12" s="176"/>
      <c r="N12" s="176"/>
      <c r="O12" s="176"/>
      <c r="P12" s="176"/>
      <c r="Q12" s="176"/>
      <c r="R12" s="176"/>
      <c r="S12" s="157">
        <f t="shared" si="0"/>
        <v>0</v>
      </c>
      <c r="T12" s="128"/>
    </row>
    <row r="13" spans="1:20" s="29" customFormat="1" ht="19.5" customHeight="1">
      <c r="A13" s="143" t="s">
        <v>108</v>
      </c>
      <c r="B13" s="174"/>
      <c r="C13" s="175"/>
      <c r="D13" s="54"/>
      <c r="E13" s="176"/>
      <c r="F13" s="176"/>
      <c r="G13" s="176"/>
      <c r="H13" s="176">
        <v>1</v>
      </c>
      <c r="I13" s="176"/>
      <c r="J13" s="54"/>
      <c r="K13" s="54"/>
      <c r="L13" s="176"/>
      <c r="M13" s="176"/>
      <c r="N13" s="176">
        <v>5</v>
      </c>
      <c r="O13" s="176"/>
      <c r="P13" s="176"/>
      <c r="Q13" s="176">
        <v>1</v>
      </c>
      <c r="R13" s="176"/>
      <c r="S13" s="157">
        <f t="shared" si="0"/>
        <v>7</v>
      </c>
      <c r="T13" s="128"/>
    </row>
    <row r="14" spans="1:20" s="29" customFormat="1" ht="19.5" customHeight="1">
      <c r="A14" s="143" t="s">
        <v>109</v>
      </c>
      <c r="B14" s="174"/>
      <c r="C14" s="175"/>
      <c r="D14" s="54"/>
      <c r="E14" s="176"/>
      <c r="F14" s="176"/>
      <c r="G14" s="176"/>
      <c r="H14" s="176"/>
      <c r="I14" s="176">
        <v>1</v>
      </c>
      <c r="J14" s="54">
        <v>1</v>
      </c>
      <c r="K14" s="54"/>
      <c r="L14" s="176"/>
      <c r="M14" s="176"/>
      <c r="N14" s="176"/>
      <c r="O14" s="176"/>
      <c r="P14" s="176"/>
      <c r="Q14" s="176"/>
      <c r="R14" s="176"/>
      <c r="S14" s="157">
        <f t="shared" si="0"/>
        <v>2</v>
      </c>
      <c r="T14" s="128"/>
    </row>
    <row r="15" spans="1:20" s="29" customFormat="1" ht="19.5" customHeight="1">
      <c r="A15" s="143" t="s">
        <v>110</v>
      </c>
      <c r="B15" s="174">
        <v>1</v>
      </c>
      <c r="C15" s="175"/>
      <c r="D15" s="54"/>
      <c r="E15" s="176"/>
      <c r="F15" s="176"/>
      <c r="G15" s="176"/>
      <c r="H15" s="176"/>
      <c r="I15" s="176"/>
      <c r="J15" s="54"/>
      <c r="K15" s="54"/>
      <c r="L15" s="176"/>
      <c r="M15" s="176"/>
      <c r="N15" s="176"/>
      <c r="O15" s="176"/>
      <c r="P15" s="176"/>
      <c r="Q15" s="176"/>
      <c r="R15" s="176"/>
      <c r="S15" s="157">
        <f t="shared" si="0"/>
        <v>1</v>
      </c>
      <c r="T15" s="128"/>
    </row>
    <row r="16" spans="1:20" s="29" customFormat="1" ht="19.5" customHeight="1">
      <c r="A16" s="143" t="s">
        <v>111</v>
      </c>
      <c r="B16" s="174"/>
      <c r="C16" s="175"/>
      <c r="D16" s="54"/>
      <c r="E16" s="176"/>
      <c r="F16" s="176"/>
      <c r="G16" s="176"/>
      <c r="H16" s="176"/>
      <c r="I16" s="176"/>
      <c r="J16" s="54"/>
      <c r="K16" s="54"/>
      <c r="L16" s="176"/>
      <c r="M16" s="176"/>
      <c r="N16" s="176"/>
      <c r="O16" s="176"/>
      <c r="P16" s="176"/>
      <c r="Q16" s="176"/>
      <c r="R16" s="176"/>
      <c r="S16" s="157">
        <f t="shared" si="0"/>
        <v>0</v>
      </c>
      <c r="T16" s="128"/>
    </row>
    <row r="17" spans="1:20" s="29" customFormat="1" ht="19.5" customHeight="1">
      <c r="A17" s="143" t="s">
        <v>32</v>
      </c>
      <c r="B17" s="174"/>
      <c r="C17" s="175"/>
      <c r="D17" s="54"/>
      <c r="E17" s="176"/>
      <c r="F17" s="176"/>
      <c r="G17" s="176"/>
      <c r="H17" s="176"/>
      <c r="I17" s="176"/>
      <c r="J17" s="54"/>
      <c r="K17" s="54"/>
      <c r="L17" s="176"/>
      <c r="M17" s="176"/>
      <c r="N17" s="176"/>
      <c r="O17" s="176"/>
      <c r="P17" s="176"/>
      <c r="Q17" s="176"/>
      <c r="R17" s="176"/>
      <c r="S17" s="157">
        <f t="shared" si="0"/>
        <v>0</v>
      </c>
      <c r="T17" s="128"/>
    </row>
    <row r="18" spans="1:20" s="29" customFormat="1" ht="19.5" customHeight="1">
      <c r="A18" s="143" t="s">
        <v>112</v>
      </c>
      <c r="B18" s="174"/>
      <c r="C18" s="175">
        <v>1</v>
      </c>
      <c r="D18" s="54">
        <v>1</v>
      </c>
      <c r="E18" s="176"/>
      <c r="F18" s="176"/>
      <c r="G18" s="176"/>
      <c r="H18" s="176"/>
      <c r="I18" s="176"/>
      <c r="J18" s="54"/>
      <c r="K18" s="54"/>
      <c r="L18" s="176"/>
      <c r="M18" s="176"/>
      <c r="N18" s="176"/>
      <c r="O18" s="176"/>
      <c r="P18" s="176"/>
      <c r="Q18" s="176"/>
      <c r="R18" s="176"/>
      <c r="S18" s="157">
        <f t="shared" si="0"/>
        <v>2</v>
      </c>
      <c r="T18" s="128"/>
    </row>
    <row r="19" spans="1:20" s="29" customFormat="1" ht="19.5" customHeight="1">
      <c r="A19" s="143" t="s">
        <v>34</v>
      </c>
      <c r="B19" s="174">
        <v>3</v>
      </c>
      <c r="C19" s="175"/>
      <c r="D19" s="54"/>
      <c r="E19" s="176"/>
      <c r="F19" s="176"/>
      <c r="G19" s="176"/>
      <c r="H19" s="176"/>
      <c r="I19" s="176"/>
      <c r="J19" s="54"/>
      <c r="K19" s="54"/>
      <c r="L19" s="176"/>
      <c r="M19" s="176"/>
      <c r="N19" s="176"/>
      <c r="O19" s="176"/>
      <c r="P19" s="176"/>
      <c r="Q19" s="176"/>
      <c r="R19" s="176"/>
      <c r="S19" s="157">
        <f t="shared" si="0"/>
        <v>3</v>
      </c>
      <c r="T19" s="128"/>
    </row>
    <row r="20" spans="1:20" s="29" customFormat="1" ht="19.5" customHeight="1">
      <c r="A20" s="143" t="s">
        <v>35</v>
      </c>
      <c r="B20" s="174"/>
      <c r="C20" s="175"/>
      <c r="D20" s="54"/>
      <c r="E20" s="176"/>
      <c r="F20" s="176"/>
      <c r="G20" s="176"/>
      <c r="H20" s="176"/>
      <c r="I20" s="176"/>
      <c r="J20" s="54">
        <v>1</v>
      </c>
      <c r="K20" s="54">
        <v>2</v>
      </c>
      <c r="L20" s="176">
        <v>1</v>
      </c>
      <c r="M20" s="176">
        <v>1</v>
      </c>
      <c r="N20" s="176"/>
      <c r="O20" s="176"/>
      <c r="P20" s="176"/>
      <c r="Q20" s="176"/>
      <c r="R20" s="176"/>
      <c r="S20" s="157">
        <f t="shared" si="0"/>
        <v>5</v>
      </c>
      <c r="T20" s="128"/>
    </row>
    <row r="21" spans="1:20" s="29" customFormat="1" ht="19.5" customHeight="1">
      <c r="A21" s="144" t="s">
        <v>113</v>
      </c>
      <c r="B21" s="177"/>
      <c r="C21" s="178"/>
      <c r="D21" s="58"/>
      <c r="E21" s="179"/>
      <c r="F21" s="179"/>
      <c r="G21" s="179"/>
      <c r="H21" s="179"/>
      <c r="I21" s="179"/>
      <c r="J21" s="58"/>
      <c r="K21" s="58"/>
      <c r="L21" s="179"/>
      <c r="M21" s="179"/>
      <c r="N21" s="179"/>
      <c r="O21" s="179"/>
      <c r="P21" s="179"/>
      <c r="Q21" s="179"/>
      <c r="R21" s="179"/>
      <c r="S21" s="157">
        <f t="shared" si="0"/>
        <v>0</v>
      </c>
      <c r="T21" s="128"/>
    </row>
    <row r="22" spans="1:20" s="29" customFormat="1" ht="19.5" customHeight="1" thickBot="1">
      <c r="A22" s="144" t="s">
        <v>37</v>
      </c>
      <c r="B22" s="177"/>
      <c r="C22" s="178"/>
      <c r="D22" s="180"/>
      <c r="E22" s="181"/>
      <c r="F22" s="181"/>
      <c r="G22" s="181"/>
      <c r="H22" s="181"/>
      <c r="I22" s="181"/>
      <c r="J22" s="180"/>
      <c r="K22" s="180"/>
      <c r="L22" s="181"/>
      <c r="M22" s="181"/>
      <c r="N22" s="181"/>
      <c r="O22" s="181"/>
      <c r="P22" s="181"/>
      <c r="Q22" s="181"/>
      <c r="R22" s="181"/>
      <c r="S22" s="182">
        <f t="shared" si="0"/>
        <v>0</v>
      </c>
      <c r="T22" s="128"/>
    </row>
    <row r="23" spans="1:19" s="29" customFormat="1" ht="19.5" customHeight="1" thickBot="1">
      <c r="A23" s="60" t="s">
        <v>114</v>
      </c>
      <c r="B23" s="183">
        <f aca="true" t="shared" si="1" ref="B23:S23">SUM(B5:B22)</f>
        <v>18</v>
      </c>
      <c r="C23" s="183">
        <f t="shared" si="1"/>
        <v>2</v>
      </c>
      <c r="D23" s="62">
        <f t="shared" si="1"/>
        <v>4</v>
      </c>
      <c r="E23" s="62">
        <f t="shared" si="1"/>
        <v>9</v>
      </c>
      <c r="F23" s="62">
        <f t="shared" si="1"/>
        <v>5</v>
      </c>
      <c r="G23" s="62">
        <f t="shared" si="1"/>
        <v>5</v>
      </c>
      <c r="H23" s="62">
        <f t="shared" si="1"/>
        <v>10</v>
      </c>
      <c r="I23" s="62">
        <f t="shared" si="1"/>
        <v>8</v>
      </c>
      <c r="J23" s="62">
        <f t="shared" si="1"/>
        <v>3</v>
      </c>
      <c r="K23" s="62">
        <f t="shared" si="1"/>
        <v>7</v>
      </c>
      <c r="L23" s="62">
        <f t="shared" si="1"/>
        <v>3</v>
      </c>
      <c r="M23" s="62">
        <f t="shared" si="1"/>
        <v>1</v>
      </c>
      <c r="N23" s="62">
        <f t="shared" si="1"/>
        <v>13</v>
      </c>
      <c r="O23" s="62">
        <f t="shared" si="1"/>
        <v>1</v>
      </c>
      <c r="P23" s="62">
        <f t="shared" si="1"/>
        <v>1</v>
      </c>
      <c r="Q23" s="62">
        <f t="shared" si="1"/>
        <v>4</v>
      </c>
      <c r="R23" s="183">
        <f t="shared" si="1"/>
        <v>1</v>
      </c>
      <c r="S23" s="184">
        <f t="shared" si="1"/>
        <v>95</v>
      </c>
    </row>
    <row r="24" s="29" customFormat="1" ht="11.25"/>
  </sheetData>
  <printOptions horizontalCentered="1"/>
  <pageMargins left="0.5905511811023623" right="0.3937007874015748" top="1.1811023622047245" bottom="0.984251968503937" header="0" footer="0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paulino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paulino</dc:creator>
  <cp:keywords/>
  <dc:description/>
  <cp:lastModifiedBy>unlp</cp:lastModifiedBy>
  <cp:lastPrinted>2011-07-04T14:45:02Z</cp:lastPrinted>
  <dcterms:created xsi:type="dcterms:W3CDTF">2010-12-19T20:52:57Z</dcterms:created>
  <dcterms:modified xsi:type="dcterms:W3CDTF">2011-07-04T14:50:17Z</dcterms:modified>
  <cp:category/>
  <cp:version/>
  <cp:contentType/>
  <cp:contentStatus/>
</cp:coreProperties>
</file>